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2014" sheetId="5" r:id="rId1"/>
    <sheet name="2013" sheetId="1" r:id="rId2"/>
    <sheet name="2012" sheetId="4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E7" i="5" l="1"/>
  <c r="F7" i="5"/>
  <c r="G7" i="5"/>
  <c r="H7" i="5"/>
  <c r="I7" i="5"/>
  <c r="J7" i="5"/>
  <c r="K7" i="5"/>
  <c r="L7" i="5"/>
  <c r="M7" i="5"/>
  <c r="N7" i="5"/>
  <c r="O7" i="5"/>
  <c r="E10" i="5"/>
  <c r="E11" i="5"/>
  <c r="E12" i="5"/>
  <c r="F12" i="5"/>
  <c r="D13" i="5"/>
  <c r="E13" i="5"/>
  <c r="D14" i="5"/>
  <c r="E14" i="5"/>
  <c r="E15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E23" i="5"/>
  <c r="O23" i="5"/>
  <c r="D36" i="5"/>
  <c r="E36" i="5"/>
  <c r="D39" i="5"/>
  <c r="E39" i="5"/>
  <c r="D41" i="5"/>
  <c r="E41" i="5" s="1"/>
  <c r="E63" i="5" s="1"/>
  <c r="D42" i="5"/>
  <c r="E42" i="5" s="1"/>
  <c r="D43" i="5"/>
  <c r="E43" i="5" s="1"/>
  <c r="D44" i="5"/>
  <c r="E44" i="5" s="1"/>
  <c r="D45" i="5"/>
  <c r="E45" i="5" s="1"/>
  <c r="D46" i="5"/>
  <c r="E46" i="5" s="1"/>
  <c r="D47" i="5"/>
  <c r="E47" i="5" s="1"/>
  <c r="D48" i="5"/>
  <c r="E48" i="5" s="1"/>
  <c r="D49" i="5"/>
  <c r="E49" i="5" s="1"/>
  <c r="D50" i="5"/>
  <c r="E50" i="5" s="1"/>
  <c r="D51" i="5"/>
  <c r="E51" i="5" s="1"/>
  <c r="D52" i="5"/>
  <c r="E52" i="5" s="1"/>
  <c r="D53" i="5"/>
  <c r="E53" i="5" s="1"/>
  <c r="D54" i="5"/>
  <c r="E54" i="5" s="1"/>
  <c r="D55" i="5"/>
  <c r="E55" i="5" s="1"/>
  <c r="D56" i="5"/>
  <c r="E56" i="5" s="1"/>
  <c r="D57" i="5"/>
  <c r="E57" i="5" s="1"/>
  <c r="D58" i="5"/>
  <c r="E58" i="5" s="1"/>
  <c r="D59" i="5"/>
  <c r="E59" i="5" s="1"/>
  <c r="D60" i="5"/>
  <c r="E60" i="5" s="1"/>
  <c r="D61" i="5"/>
  <c r="E61" i="5" s="1"/>
  <c r="D62" i="5"/>
  <c r="E62" i="5" s="1"/>
  <c r="D63" i="5"/>
  <c r="D143" i="5" s="1"/>
  <c r="D156" i="5" s="1"/>
  <c r="D64" i="5"/>
  <c r="E64" i="5"/>
  <c r="D65" i="5"/>
  <c r="E65" i="5"/>
  <c r="D66" i="5"/>
  <c r="E66" i="5"/>
  <c r="D67" i="5"/>
  <c r="E67" i="5"/>
  <c r="D68" i="5"/>
  <c r="E68" i="5"/>
  <c r="D69" i="5"/>
  <c r="E69" i="5"/>
  <c r="D70" i="5"/>
  <c r="E70" i="5"/>
  <c r="D71" i="5"/>
  <c r="E71" i="5"/>
  <c r="D72" i="5"/>
  <c r="E72" i="5"/>
  <c r="D73" i="5"/>
  <c r="E73" i="5"/>
  <c r="D74" i="5"/>
  <c r="E74" i="5"/>
  <c r="D75" i="5"/>
  <c r="E75" i="5"/>
  <c r="D76" i="5"/>
  <c r="E76" i="5"/>
  <c r="D77" i="5"/>
  <c r="E77" i="5"/>
  <c r="D78" i="5"/>
  <c r="E78" i="5"/>
  <c r="D79" i="5"/>
  <c r="E79" i="5"/>
  <c r="D80" i="5"/>
  <c r="E80" i="5"/>
  <c r="D81" i="5"/>
  <c r="E81" i="5"/>
  <c r="D82" i="5"/>
  <c r="E82" i="5"/>
  <c r="D83" i="5"/>
  <c r="E83" i="5"/>
  <c r="D84" i="5"/>
  <c r="E84" i="5"/>
  <c r="D85" i="5"/>
  <c r="E85" i="5"/>
  <c r="D86" i="5"/>
  <c r="E86" i="5"/>
  <c r="D87" i="5"/>
  <c r="E87" i="5"/>
  <c r="D88" i="5"/>
  <c r="E88" i="5"/>
  <c r="D89" i="5"/>
  <c r="E89" i="5"/>
  <c r="D90" i="5"/>
  <c r="E90" i="5"/>
  <c r="D91" i="5"/>
  <c r="E91" i="5"/>
  <c r="D92" i="5"/>
  <c r="E92" i="5"/>
  <c r="D93" i="5"/>
  <c r="E93" i="5"/>
  <c r="D94" i="5"/>
  <c r="E94" i="5"/>
  <c r="D95" i="5"/>
  <c r="E95" i="5"/>
  <c r="D96" i="5"/>
  <c r="E96" i="5"/>
  <c r="D97" i="5"/>
  <c r="E97" i="5"/>
  <c r="D98" i="5"/>
  <c r="E98" i="5"/>
  <c r="D99" i="5"/>
  <c r="E99" i="5"/>
  <c r="D100" i="5"/>
  <c r="E100" i="5"/>
  <c r="D101" i="5"/>
  <c r="E101" i="5"/>
  <c r="D102" i="5"/>
  <c r="E102" i="5"/>
  <c r="D103" i="5"/>
  <c r="E103" i="5"/>
  <c r="D104" i="5"/>
  <c r="E104" i="5"/>
  <c r="D105" i="5"/>
  <c r="E105" i="5"/>
  <c r="D106" i="5"/>
  <c r="E106" i="5"/>
  <c r="D107" i="5"/>
  <c r="E107" i="5"/>
  <c r="D108" i="5"/>
  <c r="E108" i="5"/>
  <c r="D109" i="5"/>
  <c r="E109" i="5"/>
  <c r="D110" i="5"/>
  <c r="E110" i="5"/>
  <c r="D111" i="5"/>
  <c r="E111" i="5"/>
  <c r="D112" i="5"/>
  <c r="E112" i="5"/>
  <c r="D113" i="5"/>
  <c r="E113" i="5"/>
  <c r="D114" i="5"/>
  <c r="E114" i="5"/>
  <c r="D115" i="5"/>
  <c r="E115" i="5"/>
  <c r="D116" i="5"/>
  <c r="E116" i="5"/>
  <c r="D117" i="5"/>
  <c r="E117" i="5"/>
  <c r="D118" i="5"/>
  <c r="E118" i="5"/>
  <c r="D119" i="5"/>
  <c r="E119" i="5"/>
  <c r="D120" i="5"/>
  <c r="E120" i="5"/>
  <c r="D121" i="5"/>
  <c r="E121" i="5"/>
  <c r="D122" i="5"/>
  <c r="E122" i="5"/>
  <c r="D123" i="5"/>
  <c r="E123" i="5"/>
  <c r="D124" i="5"/>
  <c r="E124" i="5"/>
  <c r="D125" i="5"/>
  <c r="E125" i="5"/>
  <c r="D126" i="5"/>
  <c r="E126" i="5"/>
  <c r="D127" i="5"/>
  <c r="E127" i="5"/>
  <c r="D128" i="5"/>
  <c r="E128" i="5"/>
  <c r="D129" i="5"/>
  <c r="E129" i="5"/>
  <c r="D142" i="5"/>
  <c r="E142" i="5"/>
  <c r="E143" i="5" s="1"/>
  <c r="H145" i="5"/>
  <c r="D147" i="5"/>
  <c r="E147" i="5"/>
  <c r="E149" i="5"/>
  <c r="E150" i="5"/>
  <c r="E151" i="5"/>
  <c r="D152" i="5"/>
  <c r="E152" i="5"/>
  <c r="O154" i="5"/>
  <c r="D155" i="5"/>
  <c r="E155" i="5"/>
  <c r="O156" i="5"/>
  <c r="E156" i="5" l="1"/>
  <c r="O245" i="4"/>
  <c r="E244" i="4"/>
  <c r="D244" i="4"/>
  <c r="E227" i="4"/>
  <c r="D227" i="4"/>
  <c r="O195" i="4"/>
  <c r="D195" i="4"/>
  <c r="E194" i="4"/>
  <c r="E195" i="4" s="1"/>
  <c r="O190" i="4"/>
  <c r="E190" i="4"/>
  <c r="D190" i="4"/>
  <c r="O183" i="4"/>
  <c r="E182" i="4"/>
  <c r="D179" i="4"/>
  <c r="D182" i="4" s="1"/>
  <c r="H176" i="4"/>
  <c r="E176" i="4"/>
  <c r="D176" i="4"/>
  <c r="H168" i="4"/>
  <c r="E168" i="4"/>
  <c r="D168" i="4"/>
  <c r="E139" i="4"/>
  <c r="D139" i="4"/>
  <c r="E131" i="4"/>
  <c r="D131" i="4"/>
  <c r="H130" i="4"/>
  <c r="H125" i="4"/>
  <c r="H121" i="4"/>
  <c r="E116" i="4"/>
  <c r="D116" i="4"/>
  <c r="O115" i="4"/>
  <c r="O114" i="4"/>
  <c r="E111" i="4"/>
  <c r="O111" i="4" s="1"/>
  <c r="D111" i="4"/>
  <c r="D112" i="4" s="1"/>
  <c r="O110" i="4"/>
  <c r="O109" i="4"/>
  <c r="E107" i="4"/>
  <c r="D107" i="4"/>
  <c r="O106" i="4"/>
  <c r="O105" i="4"/>
  <c r="D103" i="4"/>
  <c r="E98" i="4"/>
  <c r="O98" i="4" s="1"/>
  <c r="E86" i="4"/>
  <c r="O85" i="4"/>
  <c r="O84" i="4"/>
  <c r="O83" i="4"/>
  <c r="E81" i="4"/>
  <c r="D81" i="4"/>
  <c r="O80" i="4"/>
  <c r="O79" i="4"/>
  <c r="E77" i="4"/>
  <c r="D77" i="4"/>
  <c r="O76" i="4"/>
  <c r="H76" i="4"/>
  <c r="O75" i="4"/>
  <c r="H75" i="4"/>
  <c r="O74" i="4"/>
  <c r="H74" i="4"/>
  <c r="O73" i="4"/>
  <c r="H73" i="4"/>
  <c r="O72" i="4"/>
  <c r="H72" i="4"/>
  <c r="O71" i="4"/>
  <c r="H71" i="4"/>
  <c r="O70" i="4"/>
  <c r="H70" i="4"/>
  <c r="O69" i="4"/>
  <c r="H69" i="4"/>
  <c r="O68" i="4"/>
  <c r="H68" i="4"/>
  <c r="O67" i="4"/>
  <c r="H67" i="4"/>
  <c r="O66" i="4"/>
  <c r="H66" i="4"/>
  <c r="O65" i="4"/>
  <c r="H65" i="4"/>
  <c r="O64" i="4"/>
  <c r="H64" i="4"/>
  <c r="O63" i="4"/>
  <c r="H63" i="4"/>
  <c r="O62" i="4"/>
  <c r="H62" i="4"/>
  <c r="O61" i="4"/>
  <c r="H61" i="4"/>
  <c r="O60" i="4"/>
  <c r="H60" i="4"/>
  <c r="O59" i="4"/>
  <c r="H59" i="4"/>
  <c r="D57" i="4"/>
  <c r="E56" i="4"/>
  <c r="E57" i="4" s="1"/>
  <c r="E54" i="4"/>
  <c r="D54" i="4"/>
  <c r="O53" i="4"/>
  <c r="D51" i="4"/>
  <c r="E50" i="4"/>
  <c r="O50" i="4" s="1"/>
  <c r="E49" i="4"/>
  <c r="O49" i="4" s="1"/>
  <c r="E48" i="4"/>
  <c r="O48" i="4" s="1"/>
  <c r="E47" i="4"/>
  <c r="O47" i="4" s="1"/>
  <c r="E46" i="4"/>
  <c r="O46" i="4" s="1"/>
  <c r="O45" i="4"/>
  <c r="E45" i="4"/>
  <c r="E44" i="4"/>
  <c r="O44" i="4" s="1"/>
  <c r="E43" i="4"/>
  <c r="O43" i="4" s="1"/>
  <c r="E42" i="4"/>
  <c r="O42" i="4" s="1"/>
  <c r="E41" i="4"/>
  <c r="O41" i="4" s="1"/>
  <c r="E40" i="4"/>
  <c r="O40" i="4" s="1"/>
  <c r="E39" i="4"/>
  <c r="O39" i="4" s="1"/>
  <c r="E38" i="4"/>
  <c r="O38" i="4" s="1"/>
  <c r="E37" i="4"/>
  <c r="O37" i="4" s="1"/>
  <c r="E36" i="4"/>
  <c r="O36" i="4" s="1"/>
  <c r="E35" i="4"/>
  <c r="O35" i="4" s="1"/>
  <c r="E34" i="4"/>
  <c r="O34" i="4" s="1"/>
  <c r="O33" i="4"/>
  <c r="E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N9" i="4"/>
  <c r="M9" i="4"/>
  <c r="L9" i="4"/>
  <c r="K9" i="4"/>
  <c r="J9" i="4"/>
  <c r="I9" i="4"/>
  <c r="H9" i="4"/>
  <c r="G9" i="4"/>
  <c r="F9" i="4"/>
  <c r="E245" i="4" l="1"/>
  <c r="D245" i="4"/>
  <c r="E51" i="4"/>
  <c r="E103" i="4"/>
  <c r="D117" i="4"/>
  <c r="E112" i="4"/>
  <c r="D177" i="4"/>
  <c r="D183" i="4" s="1"/>
  <c r="D246" i="4" s="1"/>
  <c r="D9" i="4" s="1"/>
  <c r="E177" i="4"/>
  <c r="E183" i="4" s="1"/>
  <c r="O56" i="4"/>
  <c r="O86" i="4"/>
  <c r="E117" i="4" l="1"/>
  <c r="E246" i="4" s="1"/>
  <c r="E9" i="4" s="1"/>
  <c r="O117" i="4"/>
  <c r="O246" i="4" s="1"/>
  <c r="O9" i="4" s="1"/>
  <c r="D66" i="1" l="1"/>
  <c r="D177" i="1"/>
  <c r="D192" i="1"/>
  <c r="D69" i="1" l="1"/>
  <c r="G8" i="1" l="1"/>
  <c r="F8" i="1"/>
  <c r="E8" i="1"/>
  <c r="D73" i="1" l="1"/>
  <c r="D80" i="1" s="1"/>
  <c r="D193" i="1" s="1"/>
</calcChain>
</file>

<file path=xl/sharedStrings.xml><?xml version="1.0" encoding="utf-8"?>
<sst xmlns="http://schemas.openxmlformats.org/spreadsheetml/2006/main" count="1910" uniqueCount="506">
  <si>
    <t>№ п/п</t>
  </si>
  <si>
    <t>Восстановление внутридомового циркуляционного трубопровода</t>
  </si>
  <si>
    <t>пр. Ленина, 8</t>
  </si>
  <si>
    <t>ул. Уральская, 55</t>
  </si>
  <si>
    <t>пр. Ленина, 25</t>
  </si>
  <si>
    <t>пер. Спартаковский, 8</t>
  </si>
  <si>
    <t>ул. Комсомольская, 2</t>
  </si>
  <si>
    <t>Капитальный ремонт внутридомовой инженерной системы электроснабжения</t>
  </si>
  <si>
    <t>пр. К. Маркса, 36</t>
  </si>
  <si>
    <t>пр. К. Маркса, 38</t>
  </si>
  <si>
    <t>Капитальный ремонт внутридомовой инженерной системы водоотведения</t>
  </si>
  <si>
    <t>пр. К. Маркса, 34</t>
  </si>
  <si>
    <t>ул. Московская, 13</t>
  </si>
  <si>
    <t>ул. Уральская, 4/1</t>
  </si>
  <si>
    <t>Установка прибора учета потребления тепловой энергии</t>
  </si>
  <si>
    <t>ул. Н. Шишка, 29</t>
  </si>
  <si>
    <t>ул. Чекалина, 4</t>
  </si>
  <si>
    <t>пр. Ленина, 3/1</t>
  </si>
  <si>
    <t>Наименование работ</t>
  </si>
  <si>
    <t>Адрес</t>
  </si>
  <si>
    <t>Стоимость работ</t>
  </si>
  <si>
    <t>Ед. изм.</t>
  </si>
  <si>
    <t>Объем</t>
  </si>
  <si>
    <t>Способ выполнения</t>
  </si>
  <si>
    <t>Сроки выполнения</t>
  </si>
  <si>
    <t>Источник финансирования</t>
  </si>
  <si>
    <t>ориентировочная в ценах текущего года с НДС, тыс.руб.</t>
  </si>
  <si>
    <t>фактическая в ценах текущего года с НДС, тыс.руб.</t>
  </si>
  <si>
    <t>Федеральный бюджет</t>
  </si>
  <si>
    <t>Областной бюджет</t>
  </si>
  <si>
    <t>Городской бюджет</t>
  </si>
  <si>
    <t>Средства собственников</t>
  </si>
  <si>
    <t>администрация города (наем жилья)</t>
  </si>
  <si>
    <t>население (платежи за "Капитальный ремонт")</t>
  </si>
  <si>
    <t>Общество с ограниченной ответственностью "Жилищное ремонтно-эксплуатационное управление  № 1"</t>
  </si>
  <si>
    <t>ВСЕГО, в том числе:</t>
  </si>
  <si>
    <t xml:space="preserve">I. Источник финансирования - платежи населения </t>
  </si>
  <si>
    <t>Подготовка проектной документации</t>
  </si>
  <si>
    <t>Государственная экспертиза проектно-сметной документации:</t>
  </si>
  <si>
    <t>Итого</t>
  </si>
  <si>
    <t>Капитальный ремонт втридомовых инженерных систем</t>
  </si>
  <si>
    <t>Установка приборов учета</t>
  </si>
  <si>
    <t>Всего по I разделу:</t>
  </si>
  <si>
    <t>пл. Горького, 4</t>
  </si>
  <si>
    <t>проект</t>
  </si>
  <si>
    <t>ООО "Арс-Бюро"</t>
  </si>
  <si>
    <t>пр. К. Маркса, 18/1</t>
  </si>
  <si>
    <t>пр. К. Маркса, 30</t>
  </si>
  <si>
    <t>пр. К. Маркса, 40</t>
  </si>
  <si>
    <t>пр. К. Маркса, 42</t>
  </si>
  <si>
    <t>пр. К. Маркса, 5</t>
  </si>
  <si>
    <t>пр. Ленина, 15</t>
  </si>
  <si>
    <t>пр. Ленина, 19/3</t>
  </si>
  <si>
    <t>пр. Ленина, 21/2</t>
  </si>
  <si>
    <t>пр. Ленина, 21/3</t>
  </si>
  <si>
    <t>ул. Вокзальная, 128/1</t>
  </si>
  <si>
    <t>ул. Казакова, 12</t>
  </si>
  <si>
    <t>ул. Комсомольская, 20</t>
  </si>
  <si>
    <t>ул. Комсомольская, 22</t>
  </si>
  <si>
    <t>ул. Менделеева, 4</t>
  </si>
  <si>
    <t>ул. Н. Шишка, 32/1</t>
  </si>
  <si>
    <t>ул. Первомайская, 11</t>
  </si>
  <si>
    <t>ул. Первомайская, 3</t>
  </si>
  <si>
    <t>ул. Строителей, 37/1</t>
  </si>
  <si>
    <t>ул. Строителей, 41</t>
  </si>
  <si>
    <t>ул. Уральская, 34</t>
  </si>
  <si>
    <t>ул. Уральская, 38</t>
  </si>
  <si>
    <t>ул. Уральская, 42</t>
  </si>
  <si>
    <t>ул. Уральская, 53</t>
  </si>
  <si>
    <t>ул. Горького, 4</t>
  </si>
  <si>
    <t>узел</t>
  </si>
  <si>
    <t>Подготовка проектно документации на капитальный ремонт внутридомовой инженерной систнмы электроснабженя (договор №2 от 14.01.2013 г .)</t>
  </si>
  <si>
    <t>Подготовка проектно документации на капитальный ремонт внутридомовой инженерной системы горячего и холодного водоснабжения(договор №1/2013 от 15.01.2013 г.)</t>
  </si>
  <si>
    <t>ул. Уральская, 11 а</t>
  </si>
  <si>
    <t>Подготовка проектной документации на автоматизацию водомерных узлов горячего водоснабжения (договор № 2/2013 от 15.01.2013 г.</t>
  </si>
  <si>
    <t>ул. Комсомольская, 18</t>
  </si>
  <si>
    <t>ул. Первомайская, 5</t>
  </si>
  <si>
    <t>Подготовка проектно документации на капитальный ремонт сетей электроснабжения (договор №45 от 18.122012 г.)</t>
  </si>
  <si>
    <t>пр. Ленина, 21</t>
  </si>
  <si>
    <t>ООО "Энерго-Люкс"</t>
  </si>
  <si>
    <t>январь</t>
  </si>
  <si>
    <t>март</t>
  </si>
  <si>
    <t>ул. Строителей, 21</t>
  </si>
  <si>
    <t>ул. Строителей, 23</t>
  </si>
  <si>
    <t>ул. Строителей, 25</t>
  </si>
  <si>
    <t>ул. Строителей, 27</t>
  </si>
  <si>
    <t>ул. Строителей, 27а</t>
  </si>
  <si>
    <t>ул. Уральская, 25</t>
  </si>
  <si>
    <t>ул. Уральская, 28</t>
  </si>
  <si>
    <t>ул. Уральская, 36/1</t>
  </si>
  <si>
    <t>объект</t>
  </si>
  <si>
    <t>апрель</t>
  </si>
  <si>
    <t>Государственная экспертиза проектно-сметной документации на капитальный ремонт крыши (договор №)</t>
  </si>
  <si>
    <t>пр. К. Маркса, 10</t>
  </si>
  <si>
    <t>ОГАУ "Управление гос.экспертиза"</t>
  </si>
  <si>
    <t>ООО "РЭУ №1"</t>
  </si>
  <si>
    <t>ДЗАО ММПП ОАО "Южуралэлектромонтаж"</t>
  </si>
  <si>
    <t>май</t>
  </si>
  <si>
    <t>Подготовка проектно документации на капитальный ремонт внутридомовой инженерной системы горячего и холодного водоснабжения( соглошение №1 к договору №73/2012 от 30.01.2013 г.)</t>
  </si>
  <si>
    <t>Гидравлический расчет для определения диаметра общедомовых счетчиков горячей и холодной воды (договор № 23/2013 от 14.03.2013 г.)</t>
  </si>
  <si>
    <t>Подготовка проектно документации на установку узлов учета потребления горячего водоснабжения (договор №73/2012 от 10.12.2012 г., доп.согл №2 от 26.02.2013 г.)</t>
  </si>
  <si>
    <t>Подготовка проектно документации на капитальный ремонт шиферной кровли по деревянным стропилам( договор №37/2013 от 14.05.2013 г.)</t>
  </si>
  <si>
    <t>ул. Первомайская, 26</t>
  </si>
  <si>
    <t>Общая площать помещений собственников  МКД, м2</t>
  </si>
  <si>
    <t>ООО "НПО "Надежность"</t>
  </si>
  <si>
    <t>Средства для проведения капитального ремонта по ФЗ-185</t>
  </si>
  <si>
    <t>подрядчик</t>
  </si>
  <si>
    <t>июль</t>
  </si>
  <si>
    <t>Софинансирование по ФЗ-185 за 2013 год</t>
  </si>
  <si>
    <t>ул. Менделеева, 21</t>
  </si>
  <si>
    <t>июнь</t>
  </si>
  <si>
    <t>Подготовка проектно документации на капитальный ремонт внутридомовой инженерной системы горячего и холодного водоснабжения с установкой приборов учета (договор №38/2013 от 23.05.2013 г.)</t>
  </si>
  <si>
    <t>ул. Комсомольская, 36</t>
  </si>
  <si>
    <t>ул. Комсомольская, 38</t>
  </si>
  <si>
    <t>ул. Менделеева, 8а</t>
  </si>
  <si>
    <t>ул. Московская, 2</t>
  </si>
  <si>
    <t>ул. Московская, 4</t>
  </si>
  <si>
    <t>ул. Московская, 26/3</t>
  </si>
  <si>
    <t>ул. Первомайская, 19</t>
  </si>
  <si>
    <t>пр. К. Маркса, 23</t>
  </si>
  <si>
    <t>пр. Ленина, 1/1</t>
  </si>
  <si>
    <t>пр. Ленина, 3</t>
  </si>
  <si>
    <t>ул. Строителей, 35/2</t>
  </si>
  <si>
    <t>ул. Вокзальная, 122</t>
  </si>
  <si>
    <t>м.п.</t>
  </si>
  <si>
    <t>Подготовка проектно документации на капитальный ремонт внутридомовой инженерной системы горячего и холодного водоснабжения с установкой приборов учета (договор №39/2013 от 29.05.2013 г.)</t>
  </si>
  <si>
    <t>Московская, 24/1</t>
  </si>
  <si>
    <t>Московская, 26</t>
  </si>
  <si>
    <t>Московская, 33</t>
  </si>
  <si>
    <t>Московская, 37</t>
  </si>
  <si>
    <t>Московская, 8</t>
  </si>
  <si>
    <t>Николая Шишка, 4</t>
  </si>
  <si>
    <t>Николая Шишка, 6</t>
  </si>
  <si>
    <t>Первомайская, 23</t>
  </si>
  <si>
    <t>Первомайская, 25</t>
  </si>
  <si>
    <t>Первомайская, 26</t>
  </si>
  <si>
    <t>проспект Карла Маркса, 10</t>
  </si>
  <si>
    <t>проспект Карла Маркса, 12</t>
  </si>
  <si>
    <t>проспект Карла Маркса, 12/1</t>
  </si>
  <si>
    <t>проспект Карла Маркса, 13</t>
  </si>
  <si>
    <t>проспект Карла Маркса, 14</t>
  </si>
  <si>
    <t>проспект Ленина, 1</t>
  </si>
  <si>
    <t>проспект Ленина, 3</t>
  </si>
  <si>
    <t>проспект Ленина, 4</t>
  </si>
  <si>
    <t>проспект Ленина, 6</t>
  </si>
  <si>
    <t>Строителей, 41</t>
  </si>
  <si>
    <t>Спартаковский, 6/1</t>
  </si>
  <si>
    <t>Тургенева, 18</t>
  </si>
  <si>
    <t>Уральская, 11а</t>
  </si>
  <si>
    <t>Уральская, 34</t>
  </si>
  <si>
    <t>Уральская, 36</t>
  </si>
  <si>
    <t>Уральская, 37</t>
  </si>
  <si>
    <t>Уральская, 4</t>
  </si>
  <si>
    <t>Уральская, 40</t>
  </si>
  <si>
    <t>Уральская, 42</t>
  </si>
  <si>
    <t>Уральская, 51</t>
  </si>
  <si>
    <t>Уральская, 6/1</t>
  </si>
  <si>
    <t>Уральская, 66</t>
  </si>
  <si>
    <t>Уральская, 7</t>
  </si>
  <si>
    <t>Уральская, 9</t>
  </si>
  <si>
    <t>Уральская, 9/1</t>
  </si>
  <si>
    <t>Уральская, 9а</t>
  </si>
  <si>
    <t>ул. Строителей, 18</t>
  </si>
  <si>
    <t>ул. Строителей, 20</t>
  </si>
  <si>
    <t>Вокзальная,128/1</t>
  </si>
  <si>
    <t>Горького, 4</t>
  </si>
  <si>
    <t>Комсомольская, 20</t>
  </si>
  <si>
    <t>Московская, 10</t>
  </si>
  <si>
    <t>Менделеева, 4</t>
  </si>
  <si>
    <t>Николая Шишка, 32</t>
  </si>
  <si>
    <t>Николая Шишка, 32/1</t>
  </si>
  <si>
    <t>Первомайская, 3</t>
  </si>
  <si>
    <t>Первомайская, 5</t>
  </si>
  <si>
    <t>проспект Карла Маркса, 5</t>
  </si>
  <si>
    <t>проспект Карла Маркса, 40</t>
  </si>
  <si>
    <t>проспект Карла Маркса, 42</t>
  </si>
  <si>
    <t>проспект Ленина, 19/3</t>
  </si>
  <si>
    <t>проспект Ленина, 21/3</t>
  </si>
  <si>
    <t>Строителей, 37/1</t>
  </si>
  <si>
    <t>Уральская, 38</t>
  </si>
  <si>
    <t>Уральская, 53</t>
  </si>
  <si>
    <t>Установка водомерного узла горячего водоснабжения</t>
  </si>
  <si>
    <t>Установка водомерного узла холодного водоснабжения</t>
  </si>
  <si>
    <t>ул. Московская, 22</t>
  </si>
  <si>
    <t>Вокзальная,116</t>
  </si>
  <si>
    <t>Вокзальная,118</t>
  </si>
  <si>
    <t>Вокзальная,124</t>
  </si>
  <si>
    <t>Вокзальная,126</t>
  </si>
  <si>
    <t>Вокзальная,128</t>
  </si>
  <si>
    <t>Герцена, 23</t>
  </si>
  <si>
    <t>Московская, 25</t>
  </si>
  <si>
    <t>Московская, 26/1</t>
  </si>
  <si>
    <t>Московская, 27</t>
  </si>
  <si>
    <t>Московская, 47</t>
  </si>
  <si>
    <t>Менделеева, 1</t>
  </si>
  <si>
    <t>Менделеева, 10/1</t>
  </si>
  <si>
    <t>Николая Шишка, 1</t>
  </si>
  <si>
    <t>Николая Шишка, 12</t>
  </si>
  <si>
    <t>Николая Шишка, 20</t>
  </si>
  <si>
    <t>Николая Шишка, 20/1</t>
  </si>
  <si>
    <t>Николая Шишка, 20/2</t>
  </si>
  <si>
    <t>Николая Шишка, 3</t>
  </si>
  <si>
    <t>проспект Карла Маркса, 22</t>
  </si>
  <si>
    <t>проспект Карла Маркса, 22А</t>
  </si>
  <si>
    <t>проспект Карла Маркса, 25</t>
  </si>
  <si>
    <t>проспект Карла Маркса, 7</t>
  </si>
  <si>
    <t>Строителей, 42/1</t>
  </si>
  <si>
    <t>Чекалина,10</t>
  </si>
  <si>
    <t>Чекалина,4</t>
  </si>
  <si>
    <t>Установка узла учета потребления электрической энергии</t>
  </si>
  <si>
    <t>ООО "Уралтеплоприбор"</t>
  </si>
  <si>
    <t>ул. Московская, 12</t>
  </si>
  <si>
    <t>ул. Московская, 12/1</t>
  </si>
  <si>
    <t>ул. Московская, 24</t>
  </si>
  <si>
    <t>август</t>
  </si>
  <si>
    <t>сентябрь</t>
  </si>
  <si>
    <t>Капитальный ремонт внутридомовой инженерной системы водоснабжения</t>
  </si>
  <si>
    <t>ТИТУЛ по капитальному ремонту на 2013 год по состоянию на 01.07.2013 г.</t>
  </si>
  <si>
    <t>Ориентировочная в ценах текущего года с НДС, тыс.руб.</t>
  </si>
  <si>
    <t>ТИТУЛ по капитальному ремонту на 2012 год по состоянию на 29.12.2012 г.</t>
  </si>
  <si>
    <t>№</t>
  </si>
  <si>
    <t>Жилая S МКД</t>
  </si>
  <si>
    <t>Подготовка проектно документации на капитальный ремонт внутридомовых трубопроводов холодного и горячего водоснабжения и восстановление трубопровода циркуляции (договор №9/2012 от 05.03.2012 г.)</t>
  </si>
  <si>
    <t>ул. Строителей,  5</t>
  </si>
  <si>
    <t>ул. Строителей, 3</t>
  </si>
  <si>
    <t>ул. Московская, 25</t>
  </si>
  <si>
    <t>ул. Московская, 27</t>
  </si>
  <si>
    <t>ул. Н.Шишка, 6</t>
  </si>
  <si>
    <t>ул. Н.Шишка, 4</t>
  </si>
  <si>
    <t>ул. Н.Шишка, 2</t>
  </si>
  <si>
    <t>ул. Московская, 12/2</t>
  </si>
  <si>
    <t>ул. Московская, 10</t>
  </si>
  <si>
    <t>ул. Московская, 8</t>
  </si>
  <si>
    <t>пр. Ленина,  5</t>
  </si>
  <si>
    <t>ул. Вокзальная, 134/1</t>
  </si>
  <si>
    <t>ул. Вокзальная, 132</t>
  </si>
  <si>
    <t>Подготовка проектно документации на капитальный ремонт сетей электроснабжения (договор №21 от 24.05.2012 г.)</t>
  </si>
  <si>
    <t>ул. Комсомольская, 14</t>
  </si>
  <si>
    <t>Подготовка проектно документации на капитальный ремонт сетей электроснабжения (договор №22 от 24.05.2012 г.)</t>
  </si>
  <si>
    <t>Подготовка проектно документации на капитальный ремонт сетей электроснабжения (договор №23 от 24.05.2012 г.)</t>
  </si>
  <si>
    <t>ул. Уральская, 51</t>
  </si>
  <si>
    <t>Подготовка проектно документации на капитальный ремонт внутридомовых трубопроводов холодного и горячего водоснабжения и восстановление трубопровода циркуляции (договор №36/2012 от 29.05.2012 г.)</t>
  </si>
  <si>
    <t>пр. Ленина, 7</t>
  </si>
  <si>
    <t>октябрь</t>
  </si>
  <si>
    <t>пр. Ленина, 10</t>
  </si>
  <si>
    <t>ул. Московская, 33</t>
  </si>
  <si>
    <t>ул. Московская, 37</t>
  </si>
  <si>
    <t>пр. К. Маркса, 37</t>
  </si>
  <si>
    <t>ул. Герцена, 25</t>
  </si>
  <si>
    <t>пр. К. Маркса, 13</t>
  </si>
  <si>
    <t>Подготовка проектно документации на установку водомерых узлов циркуляционного трубопровода (договор №38/2012 от 15.06.2012 г.)</t>
  </si>
  <si>
    <t>ул. Чекалина, 8</t>
  </si>
  <si>
    <t>ул. Чекалина, 10</t>
  </si>
  <si>
    <t>ул. Вокзальная, 106</t>
  </si>
  <si>
    <t>ул. Герцена, 27</t>
  </si>
  <si>
    <t>ул. Первомайская, 25</t>
  </si>
  <si>
    <t>Подготовка проектно документации на разделение учета ресурсов холодного и горячего водоснабжения(договор №39/2012 от 21.06.2012 г.)</t>
  </si>
  <si>
    <t>пл. Горького, 6</t>
  </si>
  <si>
    <t>Подготовка проектно документации на капитальный ремонт крыши (договор №58/2012 от 28.08.2012 г.)</t>
  </si>
  <si>
    <t>Подготовка проектно документации на капитальный ремонт крыши (дополнительное соглашение №1 к договору №58/2012 от 28.08.2012 г.)</t>
  </si>
  <si>
    <t>пр. К. Маркса, 10(второй вариант стропильной конструкции)</t>
  </si>
  <si>
    <t>ноябрь</t>
  </si>
  <si>
    <t>Подготовка проектно документации на водомерный узел циркуляционного трубопровода (договор №61/2012 от 11.09.2012 г.)</t>
  </si>
  <si>
    <t>ул. Первомайская, 12</t>
  </si>
  <si>
    <t>Государственная экспертиза проектно-сметной документации на капитальный ремонт крыши (договор №238)</t>
  </si>
  <si>
    <t>ул. Вокзальная, 108</t>
  </si>
  <si>
    <t>февраль</t>
  </si>
  <si>
    <t>Технический надзор</t>
  </si>
  <si>
    <t>ул.Тургенева, 16/1, 18/1</t>
  </si>
  <si>
    <t>Капитальный ремонт внутридомовых инженерных систем</t>
  </si>
  <si>
    <t>Капитальный ремонт внутридомовой инженерной системы холодного и горячего водоснабжения, в том числе с установкой приборов учета</t>
  </si>
  <si>
    <t>пр.  Ленина, 3/1</t>
  </si>
  <si>
    <t>пр. К. Маркса, 8/1</t>
  </si>
  <si>
    <t>пр. К. Маркса,  13</t>
  </si>
  <si>
    <t>ООО "НПО"Надежность"</t>
  </si>
  <si>
    <t>ООО "Сантехучасток №1"</t>
  </si>
  <si>
    <t>ул. Первомайская, 16</t>
  </si>
  <si>
    <t>пр. Ленина, 2/2</t>
  </si>
  <si>
    <t>ул. Первомайская, 6</t>
  </si>
  <si>
    <t>Капитальный ремонт внутридомовой инженерной системы электроснабжения, в том числе с установкой приборов учета</t>
  </si>
  <si>
    <t>ул. Комсомольская,  14</t>
  </si>
  <si>
    <t>пр. К. Маркса, 14</t>
  </si>
  <si>
    <t>пр. Ленина, 9</t>
  </si>
  <si>
    <t>ул. Московская, 24/1</t>
  </si>
  <si>
    <t>ул. Московская, 26</t>
  </si>
  <si>
    <t>Капитальный ремонт крыши</t>
  </si>
  <si>
    <t>Капитальный ремонт крыши (асбестоцементная кровля)</t>
  </si>
  <si>
    <t>м2</t>
  </si>
  <si>
    <t>пр. К. Маркса,  7/1</t>
  </si>
  <si>
    <t>ООО "Стройиндустрия"</t>
  </si>
  <si>
    <t>Общестроительные работы</t>
  </si>
  <si>
    <t>Ремонт подъездов</t>
  </si>
  <si>
    <t>ул. Уральская, 9</t>
  </si>
  <si>
    <t>подъездов</t>
  </si>
  <si>
    <t>ООО "Стройучасток №1"</t>
  </si>
  <si>
    <t>ул. Московская, 16</t>
  </si>
  <si>
    <t>ул. Вокзальная, 126/1</t>
  </si>
  <si>
    <t>ООО "Интек"</t>
  </si>
  <si>
    <t>Устройство контейнерной площадки</t>
  </si>
  <si>
    <t>шт.</t>
  </si>
  <si>
    <t>ООО "Участок благоустройства"</t>
  </si>
  <si>
    <t>пр. К. Маркса, 15</t>
  </si>
  <si>
    <t>пр. К. Маркса, 17</t>
  </si>
  <si>
    <t>пр. Ленина, 10/1</t>
  </si>
  <si>
    <t>ул. Московская, 35</t>
  </si>
  <si>
    <t>ул. Первомайская, 14</t>
  </si>
  <si>
    <t>ул. Н. Шишка, 6</t>
  </si>
  <si>
    <t>Капитальный лифтов</t>
  </si>
  <si>
    <t>Замена основных канатов на пассажирском лифте (договор № КР22/12-лифт)</t>
  </si>
  <si>
    <t>канат</t>
  </si>
  <si>
    <t>ООО "Лифт"</t>
  </si>
  <si>
    <t>Замена основных лебедки на пассажирском лифте (договор № КР03/12-лифт)</t>
  </si>
  <si>
    <t>ул. Тургенева, 18/1</t>
  </si>
  <si>
    <t>лебедка</t>
  </si>
  <si>
    <t>Установка приборов учета потребления энергетических ресурсов (тепловой энергии)</t>
  </si>
  <si>
    <t>ул. Уральская, 7/1</t>
  </si>
  <si>
    <t>Софинансирование по ФЗ-185 за 2012 год</t>
  </si>
  <si>
    <t>ул. Тургенева, 16/1</t>
  </si>
  <si>
    <t xml:space="preserve">II. Источник финансирования - субсидии по ВЦП "Обеспечение безопасных и комфортных условий проживания населения города в жилых домах со значительным износом на 2011- 2012гг" </t>
  </si>
  <si>
    <t xml:space="preserve"> Капитальный ремонт внутридомовых инженерных систем</t>
  </si>
  <si>
    <t>ООО "Уралтехноресурс"</t>
  </si>
  <si>
    <t>ул. Сурикова, 76</t>
  </si>
  <si>
    <t>ул. Менделеева, 6а</t>
  </si>
  <si>
    <t>ооо "Электротехнический участок №1"</t>
  </si>
  <si>
    <t>декабрь</t>
  </si>
  <si>
    <t>ул. Уральская, 6/1</t>
  </si>
  <si>
    <t>Восстановление внутридомого циркуляционного трубопровода</t>
  </si>
  <si>
    <t>ул. Менделеева, 13</t>
  </si>
  <si>
    <t>ул. Менделеева, 15</t>
  </si>
  <si>
    <t>ул. Менделеева, 19/1</t>
  </si>
  <si>
    <t>ул. Менделеева, 23</t>
  </si>
  <si>
    <t>ул. Вокзальная, 110</t>
  </si>
  <si>
    <t>Установка прибора учета тепловой энергии</t>
  </si>
  <si>
    <t>ул. Тургенева, 2</t>
  </si>
  <si>
    <t>Капитальный ремонт подъездов</t>
  </si>
  <si>
    <t>ул. Вокзальная, 140</t>
  </si>
  <si>
    <t>Всего по ремонту подъездов:</t>
  </si>
  <si>
    <t>Устройство козырьков над входами в подъезд</t>
  </si>
  <si>
    <t>пр. Ленина, 5</t>
  </si>
  <si>
    <t>пр. Ленина, 17</t>
  </si>
  <si>
    <t>пр. Ленина, 17/2</t>
  </si>
  <si>
    <t>пр. Ленина, 19/1</t>
  </si>
  <si>
    <t>пр. Ленина, 19/2</t>
  </si>
  <si>
    <t>пр. Ленина, 19/4</t>
  </si>
  <si>
    <t>пр. Ленина, 21/1</t>
  </si>
  <si>
    <t>пр. Ленина, 28</t>
  </si>
  <si>
    <t>пр.К. Маркса, 13</t>
  </si>
  <si>
    <t>пр.К. Маркса, 15</t>
  </si>
  <si>
    <t>пр.К. Маркса, 16</t>
  </si>
  <si>
    <t>пр.К. Маркса, 17</t>
  </si>
  <si>
    <t>ул. Менделеева, 17</t>
  </si>
  <si>
    <t>ул. Менделеева, 25</t>
  </si>
  <si>
    <t>ул. Строителей, 10</t>
  </si>
  <si>
    <t>ул. Строителей, 35/1</t>
  </si>
  <si>
    <t>ул. Н. Шишка, 28</t>
  </si>
  <si>
    <t>ул. Комсомольская, 8</t>
  </si>
  <si>
    <t>ул. Комсомольская, 10</t>
  </si>
  <si>
    <t>ул. Первомайская, 8</t>
  </si>
  <si>
    <t>ул. Уральская, 37</t>
  </si>
  <si>
    <t>Всего по устройству козырьков над входами в подъезд:</t>
  </si>
  <si>
    <t>Замена входных дверей в подъезды</t>
  </si>
  <si>
    <t>пр. К Маркса. 17</t>
  </si>
  <si>
    <t>ул. Первомайская, 1</t>
  </si>
  <si>
    <t>ул. Уральская, 8</t>
  </si>
  <si>
    <t>ул. Уральская, 36</t>
  </si>
  <si>
    <t>ул. Строителей, 7</t>
  </si>
  <si>
    <t>ул. Строителей, 7/1</t>
  </si>
  <si>
    <t>Всего по земене входных дверей в подъездах:</t>
  </si>
  <si>
    <t>Капитальный ремонт крыши (асбестоцементной кровли)</t>
  </si>
  <si>
    <t>Капитальный ремонт крыши (мягкой кровли)</t>
  </si>
  <si>
    <t>ул. Уральская, 6</t>
  </si>
  <si>
    <t>ООО "СК "Массив"</t>
  </si>
  <si>
    <t>ул. Первомайская, 4</t>
  </si>
  <si>
    <t>Всего по II разделу:</t>
  </si>
  <si>
    <t xml:space="preserve">III. Источник финансирования - субсидии по ДГЦП благоустройства территории города "Наш двор" </t>
  </si>
  <si>
    <t>Благоустройство придомовой территории</t>
  </si>
  <si>
    <t>Приобретение и установка детских игровых площадок</t>
  </si>
  <si>
    <t>пр. К. Маркса, 22</t>
  </si>
  <si>
    <t>ООО "КСИЛ-УРАЛ"</t>
  </si>
  <si>
    <t>Всего по IV разделу:</t>
  </si>
  <si>
    <t>IV. Источник финансирования - софинансирование федерального, областного, городского бюджетов и средств собственников в рамках 185-ФЗ "Капитальный ремонт многоквартирных домов 2012г."</t>
  </si>
  <si>
    <t>Комплексные работы</t>
  </si>
  <si>
    <t>Капитальный ремонт внутридомовых инженерных систем теплоснабжения, электроснабжения с установкой приборов учета потребления ресурсов и узлов управления (тепловой, электрической энергии), ремонт или замена лифтового оборудования</t>
  </si>
  <si>
    <t>ул.Тургенева, 18/1</t>
  </si>
  <si>
    <t>Капитальный ремонт внутридомовой инженерной системы теплоснабжения, с установкой приборов учета потребления ресурсов и узлов управления (тепловой энергии), ремонт или замена лифтового оборудования</t>
  </si>
  <si>
    <t>V. Источник финансирования - со финансирование за счет средств прибыли предприятия (ООО "ЖРЭУ №1")</t>
  </si>
  <si>
    <t>Устройство металлического крыльца</t>
  </si>
  <si>
    <t>пр. Ленина, 4</t>
  </si>
  <si>
    <t>крыльцев</t>
  </si>
  <si>
    <t>ООО "Пламя"</t>
  </si>
  <si>
    <t>пр. Ленина, 6</t>
  </si>
  <si>
    <t>пер. Спартаковский, 4</t>
  </si>
  <si>
    <t>Изготовление и монтаж козырьков</t>
  </si>
  <si>
    <t>ул. Вокзальная, 110 (1 подъезд)</t>
  </si>
  <si>
    <t>ул. Первомайская, 12 (п.2)</t>
  </si>
  <si>
    <t>ул. Первомайская, 16 (п.5)</t>
  </si>
  <si>
    <t>ул. Вокзальная, 116 (п.2)</t>
  </si>
  <si>
    <t>ул. Вокзальная, 118( п.2,3)</t>
  </si>
  <si>
    <t>пр. К. Маркса, 13 (п.5)</t>
  </si>
  <si>
    <t>пр. Ленина, 4 (2п.)</t>
  </si>
  <si>
    <t>пр. Ленина, 7 (п.3)</t>
  </si>
  <si>
    <t>ул. Первомайская, 21</t>
  </si>
  <si>
    <t>ул. Первомайская, 23/1</t>
  </si>
  <si>
    <t>ул. Казакова, 3</t>
  </si>
  <si>
    <t>ул. Герцена, 35</t>
  </si>
  <si>
    <t>ул. Московская, 43</t>
  </si>
  <si>
    <t>ул. Комсомольская, 28</t>
  </si>
  <si>
    <t>ул. Комсомольская, 40</t>
  </si>
  <si>
    <t>пр. К. Маркса, 24</t>
  </si>
  <si>
    <t>ул. Уральская, 60/1</t>
  </si>
  <si>
    <t>ул. Комсомольская, 36 (п. 1)</t>
  </si>
  <si>
    <t>ул. Строителей, 4</t>
  </si>
  <si>
    <t>ул. Строителей, 6</t>
  </si>
  <si>
    <t>ул. Казакова, 1</t>
  </si>
  <si>
    <t>ул. Герцена, 31</t>
  </si>
  <si>
    <t>Благоустройство территории</t>
  </si>
  <si>
    <t>Изготовление и монтаж металлических заборов</t>
  </si>
  <si>
    <t>тн.</t>
  </si>
  <si>
    <t>тн..</t>
  </si>
  <si>
    <t>ул. Вокзальная, 118</t>
  </si>
  <si>
    <t>пр. К. Маркса. 17</t>
  </si>
  <si>
    <t>Изготовление и монтаж урн</t>
  </si>
  <si>
    <t>Всего по V разделу:</t>
  </si>
  <si>
    <t>ВСЕГО ПО ТИТУЛУ:</t>
  </si>
  <si>
    <t>жифонд</t>
  </si>
  <si>
    <t>ООО "Лифт" г. Магнитогорск</t>
  </si>
  <si>
    <t>плата</t>
  </si>
  <si>
    <t>ул. Уральская, 6/1 (1 подъезд)</t>
  </si>
  <si>
    <t>Замена электронной платы микрокомпьютера</t>
  </si>
  <si>
    <t>шкив</t>
  </si>
  <si>
    <t>ул. Уральская, 7 (2 подъезд)</t>
  </si>
  <si>
    <t>Замена канатоведущего шкива на пассажирском лифте</t>
  </si>
  <si>
    <t>Замена основных канатов на пассажирском лифте</t>
  </si>
  <si>
    <t>Капитальный ремонт лифтового оборудования</t>
  </si>
  <si>
    <t>Капитальный ремонт внутридомовой инженерной системы электроснабжеия</t>
  </si>
  <si>
    <t>ул. Герцена, 23а</t>
  </si>
  <si>
    <t>Восстановление циркуляционного трубопровода</t>
  </si>
  <si>
    <t>Итого:</t>
  </si>
  <si>
    <t xml:space="preserve">ул.. Комсомольская,  8 </t>
  </si>
  <si>
    <t xml:space="preserve">ул. Н.Шишка, 20 </t>
  </si>
  <si>
    <t>проспект Ленина, 2/2</t>
  </si>
  <si>
    <t>проспект  Карла Маркса, 22а</t>
  </si>
  <si>
    <t>проспек  Карла Маркса, 34</t>
  </si>
  <si>
    <t>пролспект Карла Маркса,  7/1</t>
  </si>
  <si>
    <t xml:space="preserve">пер.Спартаковский, 2 </t>
  </si>
  <si>
    <t>Установка узла учета потребления тепловой энергии</t>
  </si>
  <si>
    <t>ул. Комсомольская, 38 (1 вввод)</t>
  </si>
  <si>
    <t>ул. Чекалина,4</t>
  </si>
  <si>
    <t>ул. Чекалина,10</t>
  </si>
  <si>
    <t>ул. Строителей, 42/1</t>
  </si>
  <si>
    <t>ул. Николая Шишка, 6</t>
  </si>
  <si>
    <t>ул. Николая Шишка, 4</t>
  </si>
  <si>
    <t>ул. Николая Шишка, 3</t>
  </si>
  <si>
    <t>ул. Николая Шишка, 20/2</t>
  </si>
  <si>
    <t>ул. Николая Шишка, 20/1</t>
  </si>
  <si>
    <t>ул. Николая Шишка, 20</t>
  </si>
  <si>
    <t>ул. Николая Шишка, 12</t>
  </si>
  <si>
    <t>ул. Николая Шишка, 1</t>
  </si>
  <si>
    <t>ул. Менделеева, 10/1</t>
  </si>
  <si>
    <t>ул. Менделеева, 1</t>
  </si>
  <si>
    <t>ул. Московская, 47</t>
  </si>
  <si>
    <t>ул. Московская, 26/1</t>
  </si>
  <si>
    <t>ул. Герцена, 23</t>
  </si>
  <si>
    <t>ул. Вокзальная,128</t>
  </si>
  <si>
    <t>ул. Вокзальная,126</t>
  </si>
  <si>
    <t>ул. Вокзальная,124</t>
  </si>
  <si>
    <t>ул. Вокзальная,118</t>
  </si>
  <si>
    <t>ул. Вокзальная,116</t>
  </si>
  <si>
    <t>Установка узла учета потребления электрической энергии (общая сумма - 468 908 руб.)</t>
  </si>
  <si>
    <t>ул. Николая Шишка, 32/1</t>
  </si>
  <si>
    <t>ул. Вокзальная,128/1</t>
  </si>
  <si>
    <t>Установка водомерного узла горячего водоснабжения (общая сумма -246 841,29 руб.)</t>
  </si>
  <si>
    <t>ул. Уральская, 66</t>
  </si>
  <si>
    <t>ул. Уральская, 40</t>
  </si>
  <si>
    <t>ул. Первомайская, 23</t>
  </si>
  <si>
    <t>Установка прибора учета потребления тепловой энергии (общая сумма  - 2 329 135,89 руб.)</t>
  </si>
  <si>
    <t>ул. Уральская, 9а</t>
  </si>
  <si>
    <t>ул. Уральская, 9/1</t>
  </si>
  <si>
    <t>ул. Уральская, 7</t>
  </si>
  <si>
    <t>ул. Уральская, 4</t>
  </si>
  <si>
    <t>ул. Уральская, 11а</t>
  </si>
  <si>
    <t>ул. Тургенева, 18</t>
  </si>
  <si>
    <t>пер. Спартаковский, 6/1</t>
  </si>
  <si>
    <t>Установка прибора учета потребления тепловой энергии (общая сумма - 2 884 015,90 руб.)</t>
  </si>
  <si>
    <t>жилфонд</t>
  </si>
  <si>
    <t>Гос.эспертиза</t>
  </si>
  <si>
    <t>Подготовка проектной документации на установка узла учета потребления тепловой энергии (договор УТП-0214/14 от 19.02.2014 г.)</t>
  </si>
  <si>
    <t>Подготовка проектной документации на установка узла учета потребления тепловой энергии</t>
  </si>
  <si>
    <t>ООО «ИНЖСТРОЙПРОЕКТ»</t>
  </si>
  <si>
    <t>ул. Московская, 20</t>
  </si>
  <si>
    <t>Обследование и оценка технического состояния жилого дома (договор № О/ 62 -13 от 13.11.2013 г.)</t>
  </si>
  <si>
    <t>ЗАО МНТЦ "Диагностика"</t>
  </si>
  <si>
    <t>лифт</t>
  </si>
  <si>
    <t>ул. Уральская, 9 -1,2 подъезд</t>
  </si>
  <si>
    <t>ул. Уральская, 7-1,2 подъезд</t>
  </si>
  <si>
    <t>ул. Уральская, 6/1-2 подъезд</t>
  </si>
  <si>
    <t>ул. Уральская, 4/1-1 подъезд</t>
  </si>
  <si>
    <t>Подготовка проетно-сметной документации на ремонт и замену лифтового оборудования</t>
  </si>
  <si>
    <t>Обследование и оценка состояния строительных конструкций лифтов</t>
  </si>
  <si>
    <t>ООО "Диагностика"</t>
  </si>
  <si>
    <t xml:space="preserve">Обследование лифтов </t>
  </si>
  <si>
    <t>ООО "АРС-бюро"</t>
  </si>
  <si>
    <t>ул. Вокзальная, 142</t>
  </si>
  <si>
    <t>Подготовка проетной документации утепление и ремонт фасадов</t>
  </si>
  <si>
    <t>Подрядная организация</t>
  </si>
  <si>
    <t xml:space="preserve">ТИТУЛ по капитальному ремонту на 2014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</si>
</sst>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_р_._-;\-* #,##0.00_р_._-;_-* &quot;-&quot;??_р_._-;_-@_-"/>
    <numFmt numFmtId="164" formatCode="#,##0.00000"/>
    <numFmt numFmtId="165" formatCode="_-* #,##0.00000_р_._-;\-* #,##0.00000_р_._-;_-* &quot;-&quot;?????_р_._-;_-@_-"/>
    <numFmt numFmtId="166" formatCode="0.0"/>
    <numFmt numFmtId="167" formatCode="0.00000"/>
    <numFmt numFmtId="168" formatCode="_-* #,##0.00000_р_._-;\-* #,##0.00000_р_._-;_-* &quot;-&quot;??_р_._-;_-@_-"/>
    <numFmt numFmtId="169" formatCode="#,##0.00000_ ;\-#,##0.00000\ "/>
    <numFmt numFmtId="170" formatCode="0.0000"/>
    <numFmt numFmtId="171" formatCode="_-* #,##0.0000_р_._-;\-* #,##0.0000_р_._-;_-* &quot;-&quot;??_р_._-;_-@_-"/>
    <numFmt numFmtId="172" formatCode="_-* #,##0.0_р_._-;\-* #,##0.0_р_._-;_-* &quot;-&quot;?????_р_._-;_-@_-"/>
    <numFmt numFmtId="173" formatCode="_-* #,##0.000_р_._-;\-* #,##0.000_р_._-;_-* &quot;-&quot;?????_р_._-;_-@_-"/>
    <numFmt numFmtId="174" formatCode="_-* #,##0.000_р_._-;\-* #,##0.000_р_._-;_-* &quot;-&quot;??_р_._-;_-@_-"/>
    <numFmt numFmtId="175" formatCode="0.000"/>
    <numFmt numFmtId="176" formatCode="#,##0.00000_р_.;\-#,##0.00000_р_."/>
  </numFmts>
  <fonts count="18" x14ac:knownFonts="1">
    <font>
      <sz val="11"/>
      <color theme="1"/>
      <name val="Calibri"/>
      <family val="2"/>
      <scheme val="minor"/>
    </font>
    <font>
      <sz val="9"/>
      <name val="Book Antiqua"/>
      <family val="1"/>
      <charset val="204"/>
    </font>
    <font>
      <b/>
      <u/>
      <sz val="9"/>
      <name val="Book Antiqua"/>
      <family val="1"/>
      <charset val="204"/>
    </font>
    <font>
      <sz val="9"/>
      <name val="Calibri"/>
      <family val="2"/>
      <charset val="204"/>
      <scheme val="minor"/>
    </font>
    <font>
      <b/>
      <sz val="9"/>
      <name val="Book Antiqua"/>
      <family val="1"/>
      <charset val="204"/>
    </font>
    <font>
      <sz val="9"/>
      <color theme="1"/>
      <name val="Book Antiqua"/>
      <family val="1"/>
      <charset val="204"/>
    </font>
    <font>
      <b/>
      <i/>
      <sz val="14"/>
      <name val="Book Antiqua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name val="Book Antiqua"/>
      <family val="1"/>
      <charset val="204"/>
    </font>
    <font>
      <b/>
      <sz val="9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theme="1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sz val="9"/>
      <color rgb="FFFF0000"/>
      <name val="Book Antiqua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191">
    <xf numFmtId="0" fontId="0" fillId="0" borderId="0" xfId="0"/>
    <xf numFmtId="168" fontId="4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43" fontId="1" fillId="3" borderId="1" xfId="0" applyNumberFormat="1" applyFont="1" applyFill="1" applyBorder="1" applyAlignment="1">
      <alignment horizontal="center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/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center" vertical="center"/>
    </xf>
    <xf numFmtId="169" fontId="4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Fill="1"/>
    <xf numFmtId="169" fontId="4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168" fontId="3" fillId="0" borderId="0" xfId="0" applyNumberFormat="1" applyFont="1" applyFill="1"/>
    <xf numFmtId="164" fontId="3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7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0" borderId="3" xfId="0" applyFont="1" applyBorder="1" applyAlignment="1">
      <alignment horizontal="left" vertical="center" wrapText="1"/>
    </xf>
    <xf numFmtId="0" fontId="9" fillId="0" borderId="1" xfId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168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68" fontId="1" fillId="0" borderId="0" xfId="0" applyNumberFormat="1" applyFont="1" applyFill="1"/>
    <xf numFmtId="164" fontId="1" fillId="0" borderId="0" xfId="0" applyNumberFormat="1" applyFont="1" applyFill="1"/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vertical="center"/>
    </xf>
    <xf numFmtId="164" fontId="4" fillId="6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171" fontId="1" fillId="2" borderId="1" xfId="0" applyNumberFormat="1" applyFont="1" applyFill="1" applyBorder="1" applyAlignment="1">
      <alignment horizontal="left" vertical="center"/>
    </xf>
    <xf numFmtId="168" fontId="1" fillId="2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68" fontId="4" fillId="3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center" vertical="center"/>
    </xf>
    <xf numFmtId="168" fontId="4" fillId="7" borderId="1" xfId="0" applyNumberFormat="1" applyFont="1" applyFill="1" applyBorder="1"/>
    <xf numFmtId="0" fontId="1" fillId="7" borderId="1" xfId="0" applyFont="1" applyFill="1" applyBorder="1"/>
    <xf numFmtId="164" fontId="4" fillId="7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168" fontId="4" fillId="0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left" vertical="center"/>
    </xf>
    <xf numFmtId="169" fontId="1" fillId="2" borderId="1" xfId="0" applyNumberFormat="1" applyFont="1" applyFill="1" applyBorder="1" applyAlignment="1">
      <alignment horizontal="center" vertical="center"/>
    </xf>
    <xf numFmtId="169" fontId="4" fillId="2" borderId="1" xfId="0" applyNumberFormat="1" applyFont="1" applyFill="1" applyBorder="1" applyAlignment="1">
      <alignment horizontal="center" vertical="center"/>
    </xf>
    <xf numFmtId="0" fontId="13" fillId="0" borderId="0" xfId="0" applyFont="1"/>
    <xf numFmtId="43" fontId="1" fillId="0" borderId="1" xfId="0" applyNumberFormat="1" applyFont="1" applyFill="1" applyBorder="1" applyAlignment="1">
      <alignment horizontal="left" vertical="center"/>
    </xf>
    <xf numFmtId="173" fontId="14" fillId="0" borderId="1" xfId="0" applyNumberFormat="1" applyFont="1" applyFill="1" applyBorder="1" applyAlignment="1">
      <alignment horizontal="left" vertical="center"/>
    </xf>
    <xf numFmtId="174" fontId="1" fillId="2" borderId="1" xfId="0" applyNumberFormat="1" applyFont="1" applyFill="1" applyBorder="1" applyAlignment="1">
      <alignment horizontal="left" vertical="center"/>
    </xf>
    <xf numFmtId="166" fontId="14" fillId="0" borderId="1" xfId="0" applyNumberFormat="1" applyFont="1" applyFill="1" applyBorder="1" applyAlignment="1">
      <alignment vertical="center"/>
    </xf>
    <xf numFmtId="175" fontId="1" fillId="0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/>
    <xf numFmtId="165" fontId="3" fillId="0" borderId="0" xfId="0" applyNumberFormat="1" applyFont="1"/>
    <xf numFmtId="164" fontId="3" fillId="0" borderId="0" xfId="0" applyNumberFormat="1" applyFont="1"/>
    <xf numFmtId="168" fontId="1" fillId="0" borderId="2" xfId="0" applyNumberFormat="1" applyFont="1" applyFill="1" applyBorder="1" applyAlignment="1">
      <alignment horizontal="center" vertical="center" wrapText="1"/>
    </xf>
    <xf numFmtId="168" fontId="1" fillId="0" borderId="7" xfId="0" applyNumberFormat="1" applyFont="1" applyFill="1" applyBorder="1" applyAlignment="1">
      <alignment horizontal="center" vertical="center" wrapText="1"/>
    </xf>
    <xf numFmtId="168" fontId="1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165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  <xf numFmtId="168" fontId="1" fillId="2" borderId="1" xfId="0" applyNumberFormat="1" applyFont="1" applyFill="1" applyBorder="1" applyAlignment="1">
      <alignment horizontal="center" vertical="center"/>
    </xf>
    <xf numFmtId="172" fontId="1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167" fontId="1" fillId="0" borderId="1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168" fontId="1" fillId="2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164" fontId="4" fillId="5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Border="1"/>
    <xf numFmtId="176" fontId="5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vertical="center"/>
    </xf>
    <xf numFmtId="164" fontId="1" fillId="0" borderId="0" xfId="0" applyNumberFormat="1" applyFont="1"/>
    <xf numFmtId="164" fontId="4" fillId="0" borderId="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right" vertical="center" wrapText="1"/>
    </xf>
    <xf numFmtId="0" fontId="17" fillId="0" borderId="1" xfId="0" applyFont="1" applyBorder="1" applyAlignment="1">
      <alignment vertical="center" wrapText="1"/>
    </xf>
    <xf numFmtId="0" fontId="16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9" fillId="8" borderId="1" xfId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7" fontId="1" fillId="0" borderId="2" xfId="0" applyNumberFormat="1" applyFont="1" applyFill="1" applyBorder="1" applyAlignment="1">
      <alignment horizontal="center" vertical="center" wrapText="1"/>
    </xf>
    <xf numFmtId="168" fontId="1" fillId="2" borderId="2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&#1077;&#1083;%20&#1050;&#1072;&#1076;&#1088;&#1086;&#1074;\&#1089;&#1072;&#1081;&#1090;\&#1058;&#1048;&#1058;&#1059;&#1051;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6"/>
  <sheetViews>
    <sheetView tabSelected="1" topLeftCell="A4" workbookViewId="0">
      <selection activeCell="R20" sqref="R20"/>
    </sheetView>
  </sheetViews>
  <sheetFormatPr defaultRowHeight="16.5" x14ac:dyDescent="0.3"/>
  <cols>
    <col min="1" max="1" width="4.5703125" style="163" customWidth="1"/>
    <col min="2" max="2" width="68.140625" style="163" customWidth="1"/>
    <col min="3" max="3" width="29" style="163" customWidth="1"/>
    <col min="4" max="4" width="16.140625" style="163" customWidth="1"/>
    <col min="5" max="5" width="20.42578125" style="163" customWidth="1"/>
    <col min="6" max="6" width="15.7109375" style="163" customWidth="1"/>
    <col min="7" max="7" width="11.28515625" style="163" customWidth="1"/>
    <col min="8" max="8" width="6.28515625" style="163" bestFit="1" customWidth="1"/>
    <col min="9" max="9" width="25" style="163" customWidth="1"/>
    <col min="10" max="15" width="0" style="163" hidden="1" customWidth="1"/>
    <col min="16" max="17" width="9.5703125" style="163" bestFit="1" customWidth="1"/>
    <col min="18" max="18" width="13.28515625" style="163" customWidth="1"/>
    <col min="19" max="16384" width="9.140625" style="163"/>
  </cols>
  <sheetData>
    <row r="1" spans="1:15" s="33" customFormat="1" ht="18.75" x14ac:dyDescent="0.3">
      <c r="A1" s="135" t="s">
        <v>505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s="12" customFormat="1" ht="13.5" x14ac:dyDescent="0.25">
      <c r="A2" s="16"/>
      <c r="E2" s="190"/>
      <c r="H2" s="67"/>
    </row>
    <row r="3" spans="1:15" s="14" customFormat="1" ht="13.5" x14ac:dyDescent="0.25">
      <c r="A3" s="138" t="s">
        <v>0</v>
      </c>
      <c r="B3" s="136" t="s">
        <v>18</v>
      </c>
      <c r="C3" s="136" t="s">
        <v>19</v>
      </c>
      <c r="D3" s="162" t="s">
        <v>20</v>
      </c>
      <c r="E3" s="162"/>
      <c r="F3" s="137" t="s">
        <v>103</v>
      </c>
      <c r="G3" s="136" t="s">
        <v>21</v>
      </c>
      <c r="H3" s="136" t="s">
        <v>22</v>
      </c>
      <c r="I3" s="136" t="s">
        <v>504</v>
      </c>
      <c r="J3" s="136" t="s">
        <v>24</v>
      </c>
      <c r="K3" s="159" t="s">
        <v>25</v>
      </c>
      <c r="L3" s="159"/>
      <c r="M3" s="159"/>
      <c r="N3" s="159"/>
      <c r="O3" s="159"/>
    </row>
    <row r="4" spans="1:15" s="12" customFormat="1" ht="67.5" x14ac:dyDescent="0.25">
      <c r="A4" s="138"/>
      <c r="B4" s="136"/>
      <c r="C4" s="136"/>
      <c r="D4" s="83" t="s">
        <v>26</v>
      </c>
      <c r="E4" s="189" t="s">
        <v>27</v>
      </c>
      <c r="F4" s="137"/>
      <c r="G4" s="136"/>
      <c r="H4" s="136"/>
      <c r="I4" s="136"/>
      <c r="J4" s="136"/>
      <c r="K4" s="188" t="s">
        <v>28</v>
      </c>
      <c r="L4" s="188" t="s">
        <v>29</v>
      </c>
      <c r="M4" s="188" t="s">
        <v>30</v>
      </c>
      <c r="N4" s="187" t="s">
        <v>31</v>
      </c>
      <c r="O4" s="186"/>
    </row>
    <row r="5" spans="1:15" s="16" customFormat="1" ht="13.5" x14ac:dyDescent="0.25">
      <c r="A5" s="17">
        <v>1</v>
      </c>
      <c r="B5" s="18">
        <v>2</v>
      </c>
      <c r="C5" s="19">
        <v>3</v>
      </c>
      <c r="D5" s="18">
        <v>4</v>
      </c>
      <c r="E5" s="20">
        <v>4</v>
      </c>
      <c r="F5" s="18">
        <v>6</v>
      </c>
      <c r="G5" s="18">
        <v>7</v>
      </c>
      <c r="H5" s="18">
        <v>8</v>
      </c>
      <c r="I5" s="19">
        <v>9</v>
      </c>
      <c r="J5" s="18">
        <v>10</v>
      </c>
      <c r="K5" s="19">
        <v>11</v>
      </c>
      <c r="L5" s="19">
        <v>12</v>
      </c>
      <c r="M5" s="19">
        <v>13</v>
      </c>
      <c r="N5" s="19">
        <v>14</v>
      </c>
      <c r="O5" s="21">
        <v>15</v>
      </c>
    </row>
    <row r="6" spans="1:15" s="8" customFormat="1" ht="14.25" x14ac:dyDescent="0.25">
      <c r="A6" s="45"/>
      <c r="B6" s="184" t="s">
        <v>34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2"/>
    </row>
    <row r="7" spans="1:15" s="8" customFormat="1" ht="14.25" x14ac:dyDescent="0.25">
      <c r="A7" s="158" t="s">
        <v>35</v>
      </c>
      <c r="B7" s="158"/>
      <c r="C7" s="158"/>
      <c r="D7" s="158"/>
      <c r="E7" s="1">
        <f>E533</f>
        <v>0</v>
      </c>
      <c r="F7" s="1">
        <f>F533</f>
        <v>0</v>
      </c>
      <c r="G7" s="1">
        <f>G533</f>
        <v>0</v>
      </c>
      <c r="H7" s="1">
        <f>H533</f>
        <v>0</v>
      </c>
      <c r="I7" s="1">
        <f>I533</f>
        <v>0</v>
      </c>
      <c r="J7" s="1">
        <f>J533</f>
        <v>0</v>
      </c>
      <c r="K7" s="1">
        <f>K533</f>
        <v>0</v>
      </c>
      <c r="L7" s="1">
        <f>L533</f>
        <v>0</v>
      </c>
      <c r="M7" s="1">
        <f>M533</f>
        <v>0</v>
      </c>
      <c r="N7" s="1">
        <f>N533</f>
        <v>0</v>
      </c>
      <c r="O7" s="1">
        <f>O533</f>
        <v>0</v>
      </c>
    </row>
    <row r="8" spans="1:15" s="29" customFormat="1" ht="14.25" x14ac:dyDescent="0.25">
      <c r="A8" s="24" t="s">
        <v>36</v>
      </c>
      <c r="B8" s="24"/>
      <c r="C8" s="24"/>
      <c r="D8" s="80"/>
      <c r="E8" s="80"/>
      <c r="F8" s="80"/>
      <c r="G8" s="24"/>
      <c r="H8" s="65"/>
      <c r="I8" s="24"/>
      <c r="J8" s="24"/>
      <c r="K8" s="24"/>
      <c r="L8" s="24"/>
      <c r="M8" s="24"/>
      <c r="N8" s="24"/>
      <c r="O8" s="24"/>
    </row>
    <row r="9" spans="1:15" s="8" customFormat="1" ht="14.25" x14ac:dyDescent="0.25">
      <c r="A9" s="184" t="s">
        <v>37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2"/>
    </row>
    <row r="10" spans="1:15" s="51" customFormat="1" ht="13.5" customHeight="1" x14ac:dyDescent="0.2">
      <c r="A10" s="41">
        <v>1</v>
      </c>
      <c r="B10" s="90" t="s">
        <v>503</v>
      </c>
      <c r="C10" s="61" t="s">
        <v>502</v>
      </c>
      <c r="D10" s="10">
        <v>40</v>
      </c>
      <c r="E10" s="165">
        <f>D10</f>
        <v>40</v>
      </c>
      <c r="F10" s="39">
        <v>2441.7899999999995</v>
      </c>
      <c r="G10" s="39" t="s">
        <v>44</v>
      </c>
      <c r="H10" s="19">
        <v>1</v>
      </c>
      <c r="I10" s="7" t="s">
        <v>501</v>
      </c>
      <c r="J10" s="39"/>
      <c r="K10" s="52"/>
      <c r="L10" s="52"/>
      <c r="M10" s="52"/>
      <c r="N10" s="52"/>
      <c r="O10" s="99"/>
    </row>
    <row r="11" spans="1:15" s="51" customFormat="1" ht="13.5" customHeight="1" x14ac:dyDescent="0.2">
      <c r="A11" s="41">
        <v>2</v>
      </c>
      <c r="B11" s="152" t="s">
        <v>500</v>
      </c>
      <c r="C11" s="61" t="s">
        <v>496</v>
      </c>
      <c r="D11" s="10">
        <v>13.80001</v>
      </c>
      <c r="E11" s="165">
        <f>D11</f>
        <v>13.80001</v>
      </c>
      <c r="F11" s="39">
        <v>5015.4799999999996</v>
      </c>
      <c r="G11" s="39" t="s">
        <v>492</v>
      </c>
      <c r="H11" s="19">
        <v>1</v>
      </c>
      <c r="I11" s="7" t="s">
        <v>499</v>
      </c>
      <c r="J11" s="39"/>
      <c r="K11" s="52"/>
      <c r="L11" s="52"/>
      <c r="M11" s="52"/>
      <c r="N11" s="52"/>
      <c r="O11" s="99"/>
    </row>
    <row r="12" spans="1:15" s="51" customFormat="1" ht="13.5" customHeight="1" x14ac:dyDescent="0.2">
      <c r="A12" s="41">
        <v>3</v>
      </c>
      <c r="B12" s="152"/>
      <c r="C12" s="61" t="s">
        <v>495</v>
      </c>
      <c r="D12" s="10">
        <v>13.80001</v>
      </c>
      <c r="E12" s="165">
        <f>D12</f>
        <v>13.80001</v>
      </c>
      <c r="F12" s="39">
        <f>4743.07+288.2</f>
        <v>5031.2699999999995</v>
      </c>
      <c r="G12" s="39" t="s">
        <v>492</v>
      </c>
      <c r="H12" s="19">
        <v>1</v>
      </c>
      <c r="I12" s="7" t="s">
        <v>499</v>
      </c>
      <c r="J12" s="39"/>
      <c r="K12" s="52"/>
      <c r="L12" s="52"/>
      <c r="M12" s="52"/>
      <c r="N12" s="52"/>
      <c r="O12" s="99"/>
    </row>
    <row r="13" spans="1:15" s="51" customFormat="1" ht="13.5" customHeight="1" x14ac:dyDescent="0.2">
      <c r="A13" s="41">
        <v>4</v>
      </c>
      <c r="B13" s="152"/>
      <c r="C13" s="61" t="s">
        <v>494</v>
      </c>
      <c r="D13" s="10">
        <f>13.80001*2</f>
        <v>27.600020000000001</v>
      </c>
      <c r="E13" s="165">
        <f>D13</f>
        <v>27.600020000000001</v>
      </c>
      <c r="F13" s="39">
        <v>5005</v>
      </c>
      <c r="G13" s="39" t="s">
        <v>492</v>
      </c>
      <c r="H13" s="19">
        <v>2</v>
      </c>
      <c r="I13" s="7" t="s">
        <v>499</v>
      </c>
      <c r="J13" s="39"/>
      <c r="K13" s="52"/>
      <c r="L13" s="52"/>
      <c r="M13" s="52"/>
      <c r="N13" s="52"/>
      <c r="O13" s="99"/>
    </row>
    <row r="14" spans="1:15" s="51" customFormat="1" ht="13.5" customHeight="1" x14ac:dyDescent="0.2">
      <c r="A14" s="41">
        <v>5</v>
      </c>
      <c r="B14" s="152"/>
      <c r="C14" s="61" t="s">
        <v>493</v>
      </c>
      <c r="D14" s="10">
        <f>13.80001*2</f>
        <v>27.600020000000001</v>
      </c>
      <c r="E14" s="165">
        <f>D14</f>
        <v>27.600020000000001</v>
      </c>
      <c r="F14" s="39">
        <v>5032.54</v>
      </c>
      <c r="G14" s="39" t="s">
        <v>492</v>
      </c>
      <c r="H14" s="19">
        <v>2</v>
      </c>
      <c r="I14" s="7" t="s">
        <v>499</v>
      </c>
      <c r="J14" s="39"/>
      <c r="K14" s="52"/>
      <c r="L14" s="52"/>
      <c r="M14" s="52"/>
      <c r="N14" s="52"/>
      <c r="O14" s="99"/>
    </row>
    <row r="15" spans="1:15" s="51" customFormat="1" ht="13.5" customHeight="1" x14ac:dyDescent="0.2">
      <c r="A15" s="41">
        <v>6</v>
      </c>
      <c r="B15" s="152" t="s">
        <v>498</v>
      </c>
      <c r="C15" s="61" t="s">
        <v>496</v>
      </c>
      <c r="D15" s="10">
        <v>17.735800000000001</v>
      </c>
      <c r="E15" s="165">
        <f>D15</f>
        <v>17.735800000000001</v>
      </c>
      <c r="F15" s="39">
        <v>5015.4799999999996</v>
      </c>
      <c r="G15" s="39" t="s">
        <v>492</v>
      </c>
      <c r="H15" s="19">
        <v>1</v>
      </c>
      <c r="I15" s="7" t="s">
        <v>491</v>
      </c>
      <c r="J15" s="39"/>
      <c r="K15" s="52"/>
      <c r="L15" s="52"/>
      <c r="M15" s="52"/>
      <c r="N15" s="52"/>
      <c r="O15" s="99"/>
    </row>
    <row r="16" spans="1:15" s="51" customFormat="1" ht="13.5" customHeight="1" x14ac:dyDescent="0.2">
      <c r="A16" s="41">
        <v>7</v>
      </c>
      <c r="B16" s="152"/>
      <c r="C16" s="61" t="s">
        <v>495</v>
      </c>
      <c r="D16" s="10">
        <v>17.735800000000001</v>
      </c>
      <c r="E16" s="165">
        <f>D16</f>
        <v>17.735800000000001</v>
      </c>
      <c r="F16" s="39">
        <v>5031.2699999999995</v>
      </c>
      <c r="G16" s="39" t="s">
        <v>492</v>
      </c>
      <c r="H16" s="19">
        <v>1</v>
      </c>
      <c r="I16" s="7" t="s">
        <v>491</v>
      </c>
      <c r="J16" s="39"/>
      <c r="K16" s="52"/>
      <c r="L16" s="52"/>
      <c r="M16" s="52"/>
      <c r="N16" s="52"/>
      <c r="O16" s="99"/>
    </row>
    <row r="17" spans="1:15" s="51" customFormat="1" ht="13.5" customHeight="1" x14ac:dyDescent="0.2">
      <c r="A17" s="41">
        <v>8</v>
      </c>
      <c r="B17" s="152"/>
      <c r="C17" s="61" t="s">
        <v>494</v>
      </c>
      <c r="D17" s="10">
        <f>17.73579*2</f>
        <v>35.471580000000003</v>
      </c>
      <c r="E17" s="165">
        <f>D17</f>
        <v>35.471580000000003</v>
      </c>
      <c r="F17" s="39">
        <v>5005</v>
      </c>
      <c r="G17" s="39" t="s">
        <v>492</v>
      </c>
      <c r="H17" s="19">
        <v>2</v>
      </c>
      <c r="I17" s="7" t="s">
        <v>491</v>
      </c>
      <c r="J17" s="39"/>
      <c r="K17" s="52"/>
      <c r="L17" s="52"/>
      <c r="M17" s="52"/>
      <c r="N17" s="52"/>
      <c r="O17" s="99"/>
    </row>
    <row r="18" spans="1:15" s="51" customFormat="1" ht="13.5" customHeight="1" x14ac:dyDescent="0.2">
      <c r="A18" s="41">
        <v>9</v>
      </c>
      <c r="B18" s="152"/>
      <c r="C18" s="61" t="s">
        <v>493</v>
      </c>
      <c r="D18" s="10">
        <f>17.73579*2</f>
        <v>35.471580000000003</v>
      </c>
      <c r="E18" s="165">
        <f>D18</f>
        <v>35.471580000000003</v>
      </c>
      <c r="F18" s="39">
        <v>5032.54</v>
      </c>
      <c r="G18" s="39" t="s">
        <v>492</v>
      </c>
      <c r="H18" s="19">
        <v>2</v>
      </c>
      <c r="I18" s="7" t="s">
        <v>491</v>
      </c>
      <c r="J18" s="39"/>
      <c r="K18" s="52"/>
      <c r="L18" s="52"/>
      <c r="M18" s="52"/>
      <c r="N18" s="52"/>
      <c r="O18" s="99"/>
    </row>
    <row r="19" spans="1:15" s="51" customFormat="1" ht="13.5" customHeight="1" x14ac:dyDescent="0.2">
      <c r="A19" s="41">
        <v>10</v>
      </c>
      <c r="B19" s="152" t="s">
        <v>497</v>
      </c>
      <c r="C19" s="61" t="s">
        <v>496</v>
      </c>
      <c r="D19" s="10">
        <f>28.117*1.18</f>
        <v>33.178060000000002</v>
      </c>
      <c r="E19" s="165">
        <f>D19</f>
        <v>33.178060000000002</v>
      </c>
      <c r="F19" s="39">
        <v>5015.4799999999996</v>
      </c>
      <c r="G19" s="39" t="s">
        <v>492</v>
      </c>
      <c r="H19" s="19">
        <v>1</v>
      </c>
      <c r="I19" s="7" t="s">
        <v>491</v>
      </c>
      <c r="J19" s="39"/>
      <c r="K19" s="52"/>
      <c r="L19" s="52"/>
      <c r="M19" s="52"/>
      <c r="N19" s="52"/>
      <c r="O19" s="99"/>
    </row>
    <row r="20" spans="1:15" s="51" customFormat="1" ht="13.5" customHeight="1" x14ac:dyDescent="0.2">
      <c r="A20" s="41">
        <v>11</v>
      </c>
      <c r="B20" s="152"/>
      <c r="C20" s="61" t="s">
        <v>495</v>
      </c>
      <c r="D20" s="10">
        <f>28.478*1.18</f>
        <v>33.604039999999998</v>
      </c>
      <c r="E20" s="165">
        <f>D20</f>
        <v>33.604039999999998</v>
      </c>
      <c r="F20" s="39">
        <v>5031.2699999999995</v>
      </c>
      <c r="G20" s="39" t="s">
        <v>492</v>
      </c>
      <c r="H20" s="19">
        <v>1</v>
      </c>
      <c r="I20" s="7" t="s">
        <v>491</v>
      </c>
      <c r="J20" s="39"/>
      <c r="K20" s="52"/>
      <c r="L20" s="52"/>
      <c r="M20" s="52"/>
      <c r="N20" s="52"/>
      <c r="O20" s="99"/>
    </row>
    <row r="21" spans="1:15" s="51" customFormat="1" ht="13.5" customHeight="1" x14ac:dyDescent="0.2">
      <c r="A21" s="41">
        <v>12</v>
      </c>
      <c r="B21" s="152"/>
      <c r="C21" s="61" t="s">
        <v>494</v>
      </c>
      <c r="D21" s="10">
        <f>31.824*1.18</f>
        <v>37.552320000000002</v>
      </c>
      <c r="E21" s="165">
        <f>D21</f>
        <v>37.552320000000002</v>
      </c>
      <c r="F21" s="39">
        <v>5005</v>
      </c>
      <c r="G21" s="39" t="s">
        <v>492</v>
      </c>
      <c r="H21" s="19">
        <v>2</v>
      </c>
      <c r="I21" s="7" t="s">
        <v>491</v>
      </c>
      <c r="J21" s="39"/>
      <c r="K21" s="52"/>
      <c r="L21" s="52"/>
      <c r="M21" s="52"/>
      <c r="N21" s="52"/>
      <c r="O21" s="99"/>
    </row>
    <row r="22" spans="1:15" s="51" customFormat="1" ht="13.5" customHeight="1" x14ac:dyDescent="0.2">
      <c r="A22" s="41">
        <v>13</v>
      </c>
      <c r="B22" s="152"/>
      <c r="C22" s="61" t="s">
        <v>493</v>
      </c>
      <c r="D22" s="10">
        <f>31.659*1.18</f>
        <v>37.357619999999997</v>
      </c>
      <c r="E22" s="165">
        <f>D22</f>
        <v>37.357619999999997</v>
      </c>
      <c r="F22" s="39">
        <v>5032.54</v>
      </c>
      <c r="G22" s="39" t="s">
        <v>492</v>
      </c>
      <c r="H22" s="19">
        <v>2</v>
      </c>
      <c r="I22" s="7" t="s">
        <v>491</v>
      </c>
      <c r="J22" s="39"/>
      <c r="K22" s="52"/>
      <c r="L22" s="52"/>
      <c r="M22" s="52"/>
      <c r="N22" s="52"/>
      <c r="O22" s="99"/>
    </row>
    <row r="23" spans="1:15" s="51" customFormat="1" ht="27" x14ac:dyDescent="0.2">
      <c r="A23" s="41">
        <v>14</v>
      </c>
      <c r="B23" s="64" t="s">
        <v>490</v>
      </c>
      <c r="C23" s="61" t="s">
        <v>489</v>
      </c>
      <c r="D23" s="10">
        <v>55.893999999999998</v>
      </c>
      <c r="E23" s="11">
        <f>D23</f>
        <v>55.893999999999998</v>
      </c>
      <c r="F23" s="48">
        <v>2149.9</v>
      </c>
      <c r="G23" s="79" t="s">
        <v>90</v>
      </c>
      <c r="H23" s="79">
        <v>1</v>
      </c>
      <c r="I23" s="90" t="s">
        <v>488</v>
      </c>
      <c r="J23" s="79"/>
      <c r="K23" s="52"/>
      <c r="L23" s="52"/>
      <c r="M23" s="52"/>
      <c r="N23" s="52"/>
      <c r="O23" s="99">
        <f>E23</f>
        <v>55.893999999999998</v>
      </c>
    </row>
    <row r="24" spans="1:15" s="16" customFormat="1" ht="13.5" customHeight="1" x14ac:dyDescent="0.25">
      <c r="A24" s="41">
        <v>15</v>
      </c>
      <c r="B24" s="129" t="s">
        <v>487</v>
      </c>
      <c r="C24" s="185" t="s">
        <v>444</v>
      </c>
      <c r="D24" s="10">
        <v>12</v>
      </c>
      <c r="E24" s="168"/>
      <c r="F24" s="49">
        <v>1428.8999999999999</v>
      </c>
      <c r="G24" s="82" t="s">
        <v>70</v>
      </c>
      <c r="H24" s="82">
        <v>1</v>
      </c>
      <c r="I24" s="17" t="s">
        <v>106</v>
      </c>
      <c r="J24" s="82"/>
      <c r="K24" s="17"/>
      <c r="L24" s="17"/>
      <c r="M24" s="17"/>
      <c r="N24" s="17"/>
      <c r="O24" s="10"/>
    </row>
    <row r="25" spans="1:15" s="16" customFormat="1" ht="13.5" x14ac:dyDescent="0.25">
      <c r="A25" s="41">
        <v>16</v>
      </c>
      <c r="B25" s="130"/>
      <c r="C25" s="185" t="s">
        <v>443</v>
      </c>
      <c r="D25" s="10">
        <v>12</v>
      </c>
      <c r="E25" s="168"/>
      <c r="F25" s="49">
        <v>2272.8000000000002</v>
      </c>
      <c r="G25" s="82" t="s">
        <v>70</v>
      </c>
      <c r="H25" s="82">
        <v>1</v>
      </c>
      <c r="I25" s="17" t="s">
        <v>106</v>
      </c>
      <c r="J25" s="82"/>
      <c r="K25" s="17"/>
      <c r="L25" s="17"/>
      <c r="M25" s="17"/>
      <c r="N25" s="17"/>
      <c r="O25" s="10"/>
    </row>
    <row r="26" spans="1:15" s="16" customFormat="1" ht="13.5" x14ac:dyDescent="0.25">
      <c r="A26" s="41">
        <v>17</v>
      </c>
      <c r="B26" s="130"/>
      <c r="C26" s="17" t="s">
        <v>442</v>
      </c>
      <c r="D26" s="10">
        <v>12</v>
      </c>
      <c r="E26" s="168"/>
      <c r="F26" s="49">
        <v>1485.69</v>
      </c>
      <c r="G26" s="82" t="s">
        <v>70</v>
      </c>
      <c r="H26" s="82">
        <v>1</v>
      </c>
      <c r="I26" s="17" t="s">
        <v>106</v>
      </c>
      <c r="J26" s="82"/>
      <c r="K26" s="17"/>
      <c r="L26" s="17"/>
      <c r="M26" s="17"/>
      <c r="N26" s="17"/>
      <c r="O26" s="10"/>
    </row>
    <row r="27" spans="1:15" s="16" customFormat="1" ht="13.5" x14ac:dyDescent="0.25">
      <c r="A27" s="41">
        <v>18</v>
      </c>
      <c r="B27" s="130"/>
      <c r="C27" s="17" t="s">
        <v>441</v>
      </c>
      <c r="D27" s="10">
        <v>12</v>
      </c>
      <c r="E27" s="168"/>
      <c r="F27" s="49">
        <v>1865.1000000000001</v>
      </c>
      <c r="G27" s="82" t="s">
        <v>70</v>
      </c>
      <c r="H27" s="82">
        <v>1</v>
      </c>
      <c r="I27" s="17" t="s">
        <v>106</v>
      </c>
      <c r="J27" s="82"/>
      <c r="K27" s="17"/>
      <c r="L27" s="17"/>
      <c r="M27" s="17"/>
      <c r="N27" s="17"/>
      <c r="O27" s="10"/>
    </row>
    <row r="28" spans="1:15" s="16" customFormat="1" ht="13.5" x14ac:dyDescent="0.25">
      <c r="A28" s="41">
        <v>19</v>
      </c>
      <c r="B28" s="130"/>
      <c r="C28" s="185" t="s">
        <v>440</v>
      </c>
      <c r="D28" s="10">
        <v>12</v>
      </c>
      <c r="E28" s="168"/>
      <c r="F28" s="49">
        <v>2301.7600000000002</v>
      </c>
      <c r="G28" s="82" t="s">
        <v>70</v>
      </c>
      <c r="H28" s="82">
        <v>1</v>
      </c>
      <c r="I28" s="17" t="s">
        <v>106</v>
      </c>
      <c r="J28" s="82"/>
      <c r="K28" s="17"/>
      <c r="L28" s="17"/>
      <c r="M28" s="17"/>
      <c r="N28" s="17"/>
      <c r="O28" s="10"/>
    </row>
    <row r="29" spans="1:15" s="16" customFormat="1" ht="13.5" x14ac:dyDescent="0.25">
      <c r="A29" s="41">
        <v>20</v>
      </c>
      <c r="B29" s="130"/>
      <c r="C29" s="185" t="s">
        <v>231</v>
      </c>
      <c r="D29" s="10">
        <v>12</v>
      </c>
      <c r="E29" s="168"/>
      <c r="F29" s="49">
        <v>1832.6</v>
      </c>
      <c r="G29" s="82" t="s">
        <v>70</v>
      </c>
      <c r="H29" s="82">
        <v>1</v>
      </c>
      <c r="I29" s="17" t="s">
        <v>106</v>
      </c>
      <c r="J29" s="82"/>
      <c r="K29" s="17"/>
      <c r="L29" s="17"/>
      <c r="M29" s="17"/>
      <c r="N29" s="17"/>
      <c r="O29" s="10"/>
    </row>
    <row r="30" spans="1:15" s="16" customFormat="1" ht="13.5" x14ac:dyDescent="0.25">
      <c r="A30" s="41">
        <v>21</v>
      </c>
      <c r="B30" s="130"/>
      <c r="C30" s="185" t="s">
        <v>183</v>
      </c>
      <c r="D30" s="10">
        <v>12</v>
      </c>
      <c r="E30" s="168"/>
      <c r="F30" s="49">
        <v>2625.7000000000003</v>
      </c>
      <c r="G30" s="82" t="s">
        <v>70</v>
      </c>
      <c r="H30" s="82">
        <v>1</v>
      </c>
      <c r="I30" s="17" t="s">
        <v>106</v>
      </c>
      <c r="J30" s="82"/>
      <c r="K30" s="17"/>
      <c r="L30" s="17"/>
      <c r="M30" s="17"/>
      <c r="N30" s="17"/>
      <c r="O30" s="10"/>
    </row>
    <row r="31" spans="1:15" s="16" customFormat="1" ht="13.5" x14ac:dyDescent="0.25">
      <c r="A31" s="41">
        <v>22</v>
      </c>
      <c r="B31" s="130"/>
      <c r="C31" s="185" t="s">
        <v>230</v>
      </c>
      <c r="D31" s="10">
        <v>12</v>
      </c>
      <c r="E31" s="168"/>
      <c r="F31" s="49">
        <v>1295.3999999999999</v>
      </c>
      <c r="G31" s="82" t="s">
        <v>70</v>
      </c>
      <c r="H31" s="82">
        <v>1</v>
      </c>
      <c r="I31" s="17" t="s">
        <v>106</v>
      </c>
      <c r="J31" s="82"/>
      <c r="K31" s="17"/>
      <c r="L31" s="17"/>
      <c r="M31" s="17"/>
      <c r="N31" s="17"/>
      <c r="O31" s="10"/>
    </row>
    <row r="32" spans="1:15" s="16" customFormat="1" ht="13.5" x14ac:dyDescent="0.25">
      <c r="A32" s="41">
        <v>23</v>
      </c>
      <c r="B32" s="130"/>
      <c r="C32" s="185" t="s">
        <v>419</v>
      </c>
      <c r="D32" s="10">
        <v>12</v>
      </c>
      <c r="E32" s="168"/>
      <c r="F32" s="49">
        <v>2718.4700000000003</v>
      </c>
      <c r="G32" s="82" t="s">
        <v>70</v>
      </c>
      <c r="H32" s="82">
        <v>1</v>
      </c>
      <c r="I32" s="17" t="s">
        <v>106</v>
      </c>
      <c r="J32" s="82"/>
      <c r="K32" s="17"/>
      <c r="L32" s="17"/>
      <c r="M32" s="17"/>
      <c r="N32" s="17"/>
      <c r="O32" s="10"/>
    </row>
    <row r="33" spans="1:15" s="16" customFormat="1" ht="13.5" x14ac:dyDescent="0.25">
      <c r="A33" s="41">
        <v>24</v>
      </c>
      <c r="B33" s="131"/>
      <c r="C33" s="185" t="s">
        <v>229</v>
      </c>
      <c r="D33" s="10">
        <v>12</v>
      </c>
      <c r="E33" s="168"/>
      <c r="F33" s="49">
        <v>1820.2800000000002</v>
      </c>
      <c r="G33" s="82" t="s">
        <v>70</v>
      </c>
      <c r="H33" s="82">
        <v>1</v>
      </c>
      <c r="I33" s="17" t="s">
        <v>106</v>
      </c>
      <c r="J33" s="82"/>
      <c r="K33" s="17"/>
      <c r="L33" s="17"/>
      <c r="M33" s="17"/>
      <c r="N33" s="17"/>
      <c r="O33" s="10"/>
    </row>
    <row r="34" spans="1:15" s="16" customFormat="1" ht="13.5" x14ac:dyDescent="0.25">
      <c r="A34" s="41">
        <v>25</v>
      </c>
      <c r="B34" s="178" t="s">
        <v>486</v>
      </c>
      <c r="C34" s="176" t="s">
        <v>439</v>
      </c>
      <c r="D34" s="10">
        <v>15</v>
      </c>
      <c r="E34" s="168">
        <v>15</v>
      </c>
      <c r="F34" s="49">
        <v>1694.2</v>
      </c>
      <c r="G34" s="82" t="s">
        <v>70</v>
      </c>
      <c r="H34" s="82">
        <v>1</v>
      </c>
      <c r="I34" s="17" t="s">
        <v>210</v>
      </c>
      <c r="J34" s="82"/>
      <c r="K34" s="17"/>
      <c r="L34" s="17"/>
      <c r="M34" s="17"/>
      <c r="N34" s="17"/>
      <c r="O34" s="10"/>
    </row>
    <row r="35" spans="1:15" s="16" customFormat="1" ht="13.5" x14ac:dyDescent="0.25">
      <c r="A35" s="41">
        <v>26</v>
      </c>
      <c r="B35" s="178"/>
      <c r="C35" s="176" t="s">
        <v>438</v>
      </c>
      <c r="D35" s="10">
        <v>15</v>
      </c>
      <c r="E35" s="168">
        <v>15</v>
      </c>
      <c r="F35" s="49">
        <v>1826.9</v>
      </c>
      <c r="G35" s="82" t="s">
        <v>70</v>
      </c>
      <c r="H35" s="82">
        <v>1</v>
      </c>
      <c r="I35" s="17" t="s">
        <v>210</v>
      </c>
      <c r="J35" s="82"/>
      <c r="K35" s="17"/>
      <c r="L35" s="17"/>
      <c r="M35" s="17"/>
      <c r="N35" s="17"/>
      <c r="O35" s="10"/>
    </row>
    <row r="36" spans="1:15" s="8" customFormat="1" ht="14.25" x14ac:dyDescent="0.25">
      <c r="A36" s="2"/>
      <c r="B36" s="3" t="s">
        <v>39</v>
      </c>
      <c r="C36" s="3"/>
      <c r="D36" s="26">
        <f>SUM(D10:D35)</f>
        <v>576.80086000000006</v>
      </c>
      <c r="E36" s="26">
        <f>SUM(E10:E35)</f>
        <v>456.80086000000006</v>
      </c>
      <c r="F36" s="26"/>
      <c r="G36" s="26"/>
      <c r="H36" s="26"/>
      <c r="I36" s="26"/>
      <c r="J36" s="5"/>
      <c r="K36" s="4"/>
      <c r="L36" s="4"/>
      <c r="M36" s="4"/>
      <c r="N36" s="4"/>
      <c r="O36" s="6"/>
    </row>
    <row r="37" spans="1:15" s="8" customFormat="1" ht="14.25" x14ac:dyDescent="0.25">
      <c r="A37" s="184" t="s">
        <v>38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2"/>
    </row>
    <row r="38" spans="1:15" s="51" customFormat="1" ht="13.5" customHeight="1" x14ac:dyDescent="0.2">
      <c r="A38" s="41">
        <v>1</v>
      </c>
      <c r="B38" s="64" t="s">
        <v>485</v>
      </c>
      <c r="C38" s="61" t="s">
        <v>484</v>
      </c>
      <c r="D38" s="10">
        <v>30</v>
      </c>
      <c r="E38" s="181"/>
      <c r="F38" s="39"/>
      <c r="G38" s="81"/>
      <c r="H38" s="81"/>
      <c r="I38" s="7" t="s">
        <v>106</v>
      </c>
      <c r="J38" s="81"/>
      <c r="K38" s="52"/>
      <c r="L38" s="52"/>
      <c r="M38" s="52"/>
      <c r="N38" s="52"/>
      <c r="O38" s="99"/>
    </row>
    <row r="39" spans="1:15" s="8" customFormat="1" ht="14.25" x14ac:dyDescent="0.25">
      <c r="A39" s="2"/>
      <c r="B39" s="3" t="s">
        <v>39</v>
      </c>
      <c r="C39" s="3"/>
      <c r="D39" s="26">
        <f>SUM(D38)</f>
        <v>30</v>
      </c>
      <c r="E39" s="26">
        <f>SUM(E38)</f>
        <v>0</v>
      </c>
      <c r="F39" s="26"/>
      <c r="G39" s="26"/>
      <c r="H39" s="26"/>
      <c r="I39" s="26"/>
      <c r="J39" s="5"/>
      <c r="K39" s="4"/>
      <c r="L39" s="4"/>
      <c r="M39" s="4"/>
      <c r="N39" s="4"/>
      <c r="O39" s="6"/>
    </row>
    <row r="40" spans="1:15" s="8" customFormat="1" ht="14.25" x14ac:dyDescent="0.25">
      <c r="A40" s="166" t="s">
        <v>41</v>
      </c>
      <c r="B40" s="166"/>
      <c r="C40" s="166"/>
      <c r="D40" s="10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</row>
    <row r="41" spans="1:15" s="8" customFormat="1" ht="14.25" x14ac:dyDescent="0.25">
      <c r="A41" s="17">
        <v>1</v>
      </c>
      <c r="B41" s="178" t="s">
        <v>483</v>
      </c>
      <c r="C41" s="74" t="s">
        <v>213</v>
      </c>
      <c r="D41" s="10" t="e">
        <f>#REF!-#REF!</f>
        <v>#REF!</v>
      </c>
      <c r="E41" s="168" t="e">
        <f>D41</f>
        <v>#REF!</v>
      </c>
      <c r="F41" s="49">
        <v>2571.86</v>
      </c>
      <c r="G41" s="82" t="s">
        <v>70</v>
      </c>
      <c r="H41" s="82">
        <v>1</v>
      </c>
      <c r="I41" s="17" t="s">
        <v>210</v>
      </c>
      <c r="J41" s="39" t="s">
        <v>107</v>
      </c>
      <c r="K41" s="81"/>
      <c r="L41" s="81"/>
      <c r="M41" s="81"/>
      <c r="N41" s="81"/>
      <c r="O41" s="81"/>
    </row>
    <row r="42" spans="1:15" s="8" customFormat="1" ht="14.25" x14ac:dyDescent="0.25">
      <c r="A42" s="17">
        <v>2</v>
      </c>
      <c r="B42" s="178"/>
      <c r="C42" s="74" t="s">
        <v>283</v>
      </c>
      <c r="D42" s="10" t="e">
        <f>#REF!-#REF!</f>
        <v>#REF!</v>
      </c>
      <c r="E42" s="168" t="e">
        <f>D42</f>
        <v>#REF!</v>
      </c>
      <c r="F42" s="49">
        <v>2543.0600000000004</v>
      </c>
      <c r="G42" s="82" t="s">
        <v>70</v>
      </c>
      <c r="H42" s="82">
        <v>1</v>
      </c>
      <c r="I42" s="17" t="s">
        <v>210</v>
      </c>
      <c r="J42" s="39" t="s">
        <v>107</v>
      </c>
      <c r="K42" s="81"/>
      <c r="L42" s="81"/>
      <c r="M42" s="81"/>
      <c r="N42" s="81"/>
      <c r="O42" s="81"/>
    </row>
    <row r="43" spans="1:15" s="8" customFormat="1" ht="14.25" x14ac:dyDescent="0.25">
      <c r="A43" s="17">
        <v>3</v>
      </c>
      <c r="B43" s="178"/>
      <c r="C43" s="74" t="s">
        <v>284</v>
      </c>
      <c r="D43" s="10" t="e">
        <f>#REF!-#REF!</f>
        <v>#REF!</v>
      </c>
      <c r="E43" s="168" t="e">
        <f>D43</f>
        <v>#REF!</v>
      </c>
      <c r="F43" s="49">
        <v>3692.6800000000003</v>
      </c>
      <c r="G43" s="82" t="s">
        <v>70</v>
      </c>
      <c r="H43" s="82">
        <v>1</v>
      </c>
      <c r="I43" s="17" t="s">
        <v>210</v>
      </c>
      <c r="J43" s="39" t="s">
        <v>107</v>
      </c>
      <c r="K43" s="81"/>
      <c r="L43" s="81"/>
      <c r="M43" s="81"/>
      <c r="N43" s="81"/>
      <c r="O43" s="81"/>
    </row>
    <row r="44" spans="1:15" s="8" customFormat="1" ht="14.25" x14ac:dyDescent="0.25">
      <c r="A44" s="17">
        <v>4</v>
      </c>
      <c r="B44" s="178"/>
      <c r="C44" s="74" t="s">
        <v>245</v>
      </c>
      <c r="D44" s="10" t="e">
        <f>#REF!-#REF!</f>
        <v>#REF!</v>
      </c>
      <c r="E44" s="168" t="e">
        <f>D44</f>
        <v>#REF!</v>
      </c>
      <c r="F44" s="49">
        <v>3465.9000000000005</v>
      </c>
      <c r="G44" s="82" t="s">
        <v>70</v>
      </c>
      <c r="H44" s="82">
        <v>1</v>
      </c>
      <c r="I44" s="17" t="s">
        <v>210</v>
      </c>
      <c r="J44" s="39" t="s">
        <v>107</v>
      </c>
      <c r="K44" s="81"/>
      <c r="L44" s="81"/>
      <c r="M44" s="81"/>
      <c r="N44" s="81"/>
      <c r="O44" s="81"/>
    </row>
    <row r="45" spans="1:15" s="8" customFormat="1" ht="14.25" x14ac:dyDescent="0.25">
      <c r="A45" s="17">
        <v>5</v>
      </c>
      <c r="B45" s="178"/>
      <c r="C45" s="74" t="s">
        <v>246</v>
      </c>
      <c r="D45" s="10" t="e">
        <f>#REF!-#REF!</f>
        <v>#REF!</v>
      </c>
      <c r="E45" s="168" t="e">
        <f>D45</f>
        <v>#REF!</v>
      </c>
      <c r="F45" s="49">
        <v>3621.8</v>
      </c>
      <c r="G45" s="82" t="s">
        <v>70</v>
      </c>
      <c r="H45" s="82">
        <v>1</v>
      </c>
      <c r="I45" s="17" t="s">
        <v>210</v>
      </c>
      <c r="J45" s="39" t="s">
        <v>107</v>
      </c>
      <c r="K45" s="81"/>
      <c r="L45" s="81"/>
      <c r="M45" s="81"/>
      <c r="N45" s="81"/>
      <c r="O45" s="81"/>
    </row>
    <row r="46" spans="1:15" s="8" customFormat="1" ht="14.25" x14ac:dyDescent="0.25">
      <c r="A46" s="17">
        <v>6</v>
      </c>
      <c r="B46" s="178"/>
      <c r="C46" s="74" t="s">
        <v>136</v>
      </c>
      <c r="D46" s="10" t="e">
        <f>#REF!-#REF!</f>
        <v>#REF!</v>
      </c>
      <c r="E46" s="168" t="e">
        <f>D46</f>
        <v>#REF!</v>
      </c>
      <c r="F46" s="49">
        <v>3414.9700000000003</v>
      </c>
      <c r="G46" s="82" t="s">
        <v>70</v>
      </c>
      <c r="H46" s="82">
        <v>1</v>
      </c>
      <c r="I46" s="17" t="s">
        <v>210</v>
      </c>
      <c r="J46" s="39" t="s">
        <v>107</v>
      </c>
      <c r="K46" s="81"/>
      <c r="L46" s="81"/>
      <c r="M46" s="81"/>
      <c r="N46" s="81"/>
      <c r="O46" s="81"/>
    </row>
    <row r="47" spans="1:15" s="8" customFormat="1" ht="14.25" x14ac:dyDescent="0.25">
      <c r="A47" s="17">
        <v>7</v>
      </c>
      <c r="B47" s="178"/>
      <c r="C47" s="74" t="s">
        <v>137</v>
      </c>
      <c r="D47" s="10" t="e">
        <f>#REF!-#REF!</f>
        <v>#REF!</v>
      </c>
      <c r="E47" s="168" t="e">
        <f>D47</f>
        <v>#REF!</v>
      </c>
      <c r="F47" s="49">
        <v>2770.17</v>
      </c>
      <c r="G47" s="82" t="s">
        <v>70</v>
      </c>
      <c r="H47" s="82">
        <v>1</v>
      </c>
      <c r="I47" s="17" t="s">
        <v>210</v>
      </c>
      <c r="J47" s="39" t="s">
        <v>107</v>
      </c>
      <c r="K47" s="81"/>
      <c r="L47" s="81"/>
      <c r="M47" s="81"/>
      <c r="N47" s="81"/>
      <c r="O47" s="81"/>
    </row>
    <row r="48" spans="1:15" s="8" customFormat="1" ht="14.25" x14ac:dyDescent="0.25">
      <c r="A48" s="17">
        <v>8</v>
      </c>
      <c r="B48" s="178"/>
      <c r="C48" s="74" t="s">
        <v>138</v>
      </c>
      <c r="D48" s="10" t="e">
        <f>#REF!-#REF!</f>
        <v>#REF!</v>
      </c>
      <c r="E48" s="168" t="e">
        <f>D48</f>
        <v>#REF!</v>
      </c>
      <c r="F48" s="49">
        <v>3417.3999999999996</v>
      </c>
      <c r="G48" s="82" t="s">
        <v>70</v>
      </c>
      <c r="H48" s="82">
        <v>1</v>
      </c>
      <c r="I48" s="17" t="s">
        <v>210</v>
      </c>
      <c r="J48" s="39" t="s">
        <v>107</v>
      </c>
      <c r="K48" s="81"/>
      <c r="L48" s="81"/>
      <c r="M48" s="81"/>
      <c r="N48" s="81"/>
      <c r="O48" s="81"/>
    </row>
    <row r="49" spans="1:16" s="8" customFormat="1" ht="14.25" x14ac:dyDescent="0.25">
      <c r="A49" s="17">
        <v>9</v>
      </c>
      <c r="B49" s="178"/>
      <c r="C49" s="74" t="s">
        <v>139</v>
      </c>
      <c r="D49" s="10" t="e">
        <f>#REF!-#REF!</f>
        <v>#REF!</v>
      </c>
      <c r="E49" s="168" t="e">
        <f>D49</f>
        <v>#REF!</v>
      </c>
      <c r="F49" s="49">
        <v>1638.8</v>
      </c>
      <c r="G49" s="82" t="s">
        <v>70</v>
      </c>
      <c r="H49" s="82">
        <v>1</v>
      </c>
      <c r="I49" s="17" t="s">
        <v>210</v>
      </c>
      <c r="J49" s="39" t="s">
        <v>107</v>
      </c>
      <c r="K49" s="81"/>
      <c r="L49" s="81"/>
      <c r="M49" s="81"/>
      <c r="N49" s="81"/>
      <c r="O49" s="81"/>
    </row>
    <row r="50" spans="1:16" s="8" customFormat="1" ht="14.25" x14ac:dyDescent="0.25">
      <c r="A50" s="17">
        <v>10</v>
      </c>
      <c r="B50" s="178"/>
      <c r="C50" s="74" t="s">
        <v>140</v>
      </c>
      <c r="D50" s="10" t="e">
        <f>#REF!-#REF!</f>
        <v>#REF!</v>
      </c>
      <c r="E50" s="168" t="e">
        <f>D50</f>
        <v>#REF!</v>
      </c>
      <c r="F50" s="49">
        <v>3791.2</v>
      </c>
      <c r="G50" s="82" t="s">
        <v>70</v>
      </c>
      <c r="H50" s="82">
        <v>1</v>
      </c>
      <c r="I50" s="17" t="s">
        <v>210</v>
      </c>
      <c r="J50" s="39" t="s">
        <v>107</v>
      </c>
      <c r="K50" s="81"/>
      <c r="L50" s="81"/>
      <c r="M50" s="81"/>
      <c r="N50" s="81"/>
      <c r="O50" s="81"/>
    </row>
    <row r="51" spans="1:16" s="8" customFormat="1" ht="14.25" x14ac:dyDescent="0.25">
      <c r="A51" s="17">
        <v>11</v>
      </c>
      <c r="B51" s="178"/>
      <c r="C51" s="74" t="s">
        <v>143</v>
      </c>
      <c r="D51" s="10" t="e">
        <f>#REF!-#REF!</f>
        <v>#REF!</v>
      </c>
      <c r="E51" s="168" t="e">
        <f>D51</f>
        <v>#REF!</v>
      </c>
      <c r="F51" s="49">
        <v>2831.6</v>
      </c>
      <c r="G51" s="82" t="s">
        <v>70</v>
      </c>
      <c r="H51" s="82">
        <v>1</v>
      </c>
      <c r="I51" s="17" t="s">
        <v>210</v>
      </c>
      <c r="J51" s="39" t="s">
        <v>107</v>
      </c>
      <c r="K51" s="81"/>
      <c r="L51" s="81"/>
      <c r="M51" s="81"/>
      <c r="N51" s="81"/>
      <c r="O51" s="81"/>
    </row>
    <row r="52" spans="1:16" s="8" customFormat="1" ht="14.25" x14ac:dyDescent="0.25">
      <c r="A52" s="17">
        <v>12</v>
      </c>
      <c r="B52" s="178"/>
      <c r="C52" s="74" t="s">
        <v>144</v>
      </c>
      <c r="D52" s="10" t="e">
        <f>#REF!-#REF!</f>
        <v>#REF!</v>
      </c>
      <c r="E52" s="168" t="e">
        <f>D52</f>
        <v>#REF!</v>
      </c>
      <c r="F52" s="49">
        <v>2487.8000000000002</v>
      </c>
      <c r="G52" s="82" t="s">
        <v>70</v>
      </c>
      <c r="H52" s="82">
        <v>1</v>
      </c>
      <c r="I52" s="17" t="s">
        <v>210</v>
      </c>
      <c r="J52" s="39" t="s">
        <v>107</v>
      </c>
      <c r="K52" s="81"/>
      <c r="L52" s="81"/>
      <c r="M52" s="81"/>
      <c r="N52" s="81"/>
      <c r="O52" s="81"/>
    </row>
    <row r="53" spans="1:16" s="8" customFormat="1" ht="14.25" x14ac:dyDescent="0.25">
      <c r="A53" s="17">
        <v>13</v>
      </c>
      <c r="B53" s="178"/>
      <c r="C53" s="74" t="s">
        <v>482</v>
      </c>
      <c r="D53" s="10" t="e">
        <f>#REF!-#REF!</f>
        <v>#REF!</v>
      </c>
      <c r="E53" s="168" t="e">
        <f>D53</f>
        <v>#REF!</v>
      </c>
      <c r="F53" s="49">
        <v>3708.54</v>
      </c>
      <c r="G53" s="82" t="s">
        <v>70</v>
      </c>
      <c r="H53" s="82">
        <v>1</v>
      </c>
      <c r="I53" s="17" t="s">
        <v>210</v>
      </c>
      <c r="J53" s="39" t="s">
        <v>107</v>
      </c>
      <c r="K53" s="81"/>
      <c r="L53" s="81"/>
      <c r="M53" s="81"/>
      <c r="N53" s="81"/>
      <c r="O53" s="81"/>
    </row>
    <row r="54" spans="1:16" s="8" customFormat="1" ht="14.25" x14ac:dyDescent="0.25">
      <c r="A54" s="17">
        <v>14</v>
      </c>
      <c r="B54" s="178"/>
      <c r="C54" s="74" t="s">
        <v>481</v>
      </c>
      <c r="D54" s="10" t="e">
        <f>#REF!-#REF!</f>
        <v>#REF!</v>
      </c>
      <c r="E54" s="168" t="e">
        <f>D54</f>
        <v>#REF!</v>
      </c>
      <c r="F54" s="49">
        <v>2680.25</v>
      </c>
      <c r="G54" s="82" t="s">
        <v>70</v>
      </c>
      <c r="H54" s="82">
        <v>2</v>
      </c>
      <c r="I54" s="17" t="s">
        <v>210</v>
      </c>
      <c r="J54" s="39" t="s">
        <v>107</v>
      </c>
      <c r="K54" s="81"/>
      <c r="L54" s="81"/>
      <c r="M54" s="81"/>
      <c r="N54" s="81"/>
      <c r="O54" s="81"/>
    </row>
    <row r="55" spans="1:16" s="8" customFormat="1" ht="14.25" x14ac:dyDescent="0.25">
      <c r="A55" s="17">
        <v>15</v>
      </c>
      <c r="B55" s="178"/>
      <c r="C55" s="74" t="s">
        <v>480</v>
      </c>
      <c r="D55" s="10" t="e">
        <f>#REF!-#REF!</f>
        <v>#REF!</v>
      </c>
      <c r="E55" s="168" t="e">
        <f>D55</f>
        <v>#REF!</v>
      </c>
      <c r="F55" s="49">
        <v>5350.39</v>
      </c>
      <c r="G55" s="82" t="s">
        <v>70</v>
      </c>
      <c r="H55" s="82">
        <v>1</v>
      </c>
      <c r="I55" s="17" t="s">
        <v>210</v>
      </c>
      <c r="J55" s="39" t="s">
        <v>107</v>
      </c>
      <c r="K55" s="81"/>
      <c r="L55" s="81"/>
      <c r="M55" s="81"/>
      <c r="N55" s="81"/>
      <c r="O55" s="81"/>
    </row>
    <row r="56" spans="1:16" s="8" customFormat="1" ht="14.25" x14ac:dyDescent="0.25">
      <c r="A56" s="17">
        <v>16</v>
      </c>
      <c r="B56" s="178"/>
      <c r="C56" s="74" t="s">
        <v>364</v>
      </c>
      <c r="D56" s="10" t="e">
        <f>#REF!-#REF!</f>
        <v>#REF!</v>
      </c>
      <c r="E56" s="168" t="e">
        <f>D56</f>
        <v>#REF!</v>
      </c>
      <c r="F56" s="49">
        <v>8295.4</v>
      </c>
      <c r="G56" s="82" t="s">
        <v>70</v>
      </c>
      <c r="H56" s="82">
        <v>2</v>
      </c>
      <c r="I56" s="17" t="s">
        <v>210</v>
      </c>
      <c r="J56" s="39" t="s">
        <v>107</v>
      </c>
      <c r="K56" s="81"/>
      <c r="L56" s="81"/>
      <c r="M56" s="81"/>
      <c r="N56" s="81"/>
      <c r="O56" s="81"/>
    </row>
    <row r="57" spans="1:16" s="8" customFormat="1" ht="14.25" x14ac:dyDescent="0.25">
      <c r="A57" s="17">
        <v>17</v>
      </c>
      <c r="B57" s="178"/>
      <c r="C57" s="74" t="s">
        <v>479</v>
      </c>
      <c r="D57" s="10" t="e">
        <f>#REF!-#REF!</f>
        <v>#REF!</v>
      </c>
      <c r="E57" s="168" t="e">
        <f>D57</f>
        <v>#REF!</v>
      </c>
      <c r="F57" s="49">
        <v>2726.07</v>
      </c>
      <c r="G57" s="82" t="s">
        <v>70</v>
      </c>
      <c r="H57" s="82">
        <v>2</v>
      </c>
      <c r="I57" s="17" t="s">
        <v>210</v>
      </c>
      <c r="J57" s="39" t="s">
        <v>107</v>
      </c>
      <c r="K57" s="81"/>
      <c r="L57" s="81"/>
      <c r="M57" s="81"/>
      <c r="N57" s="81"/>
      <c r="O57" s="81"/>
    </row>
    <row r="58" spans="1:16" s="8" customFormat="1" ht="14.25" x14ac:dyDescent="0.25">
      <c r="A58" s="17">
        <v>18</v>
      </c>
      <c r="B58" s="178"/>
      <c r="C58" s="74" t="s">
        <v>325</v>
      </c>
      <c r="D58" s="10" t="e">
        <f>#REF!-#REF!</f>
        <v>#REF!</v>
      </c>
      <c r="E58" s="168" t="e">
        <f>D58</f>
        <v>#REF!</v>
      </c>
      <c r="F58" s="49">
        <v>2512.5700000000002</v>
      </c>
      <c r="G58" s="82" t="s">
        <v>70</v>
      </c>
      <c r="H58" s="82">
        <v>1</v>
      </c>
      <c r="I58" s="17" t="s">
        <v>210</v>
      </c>
      <c r="J58" s="39" t="s">
        <v>107</v>
      </c>
      <c r="K58" s="81"/>
      <c r="L58" s="81"/>
      <c r="M58" s="81"/>
      <c r="N58" s="81"/>
      <c r="O58" s="81"/>
    </row>
    <row r="59" spans="1:16" s="8" customFormat="1" ht="14.25" x14ac:dyDescent="0.25">
      <c r="A59" s="17">
        <v>19</v>
      </c>
      <c r="B59" s="178"/>
      <c r="C59" s="74" t="s">
        <v>478</v>
      </c>
      <c r="D59" s="10" t="e">
        <f>#REF!-#REF!</f>
        <v>#REF!</v>
      </c>
      <c r="E59" s="168" t="e">
        <f>D59</f>
        <v>#REF!</v>
      </c>
      <c r="F59" s="49">
        <v>5005</v>
      </c>
      <c r="G59" s="82" t="s">
        <v>70</v>
      </c>
      <c r="H59" s="82">
        <v>1</v>
      </c>
      <c r="I59" s="17" t="s">
        <v>210</v>
      </c>
      <c r="J59" s="39" t="s">
        <v>107</v>
      </c>
      <c r="K59" s="81"/>
      <c r="L59" s="81"/>
      <c r="M59" s="81"/>
      <c r="N59" s="81"/>
      <c r="O59" s="81"/>
    </row>
    <row r="60" spans="1:16" s="8" customFormat="1" ht="14.25" x14ac:dyDescent="0.25">
      <c r="A60" s="17">
        <v>20</v>
      </c>
      <c r="B60" s="178"/>
      <c r="C60" s="74" t="s">
        <v>292</v>
      </c>
      <c r="D60" s="10" t="e">
        <f>#REF!-#REF!</f>
        <v>#REF!</v>
      </c>
      <c r="E60" s="168" t="e">
        <f>D60</f>
        <v>#REF!</v>
      </c>
      <c r="F60" s="49">
        <v>5032.54</v>
      </c>
      <c r="G60" s="82" t="s">
        <v>70</v>
      </c>
      <c r="H60" s="82">
        <v>2</v>
      </c>
      <c r="I60" s="17" t="s">
        <v>210</v>
      </c>
      <c r="J60" s="39" t="s">
        <v>107</v>
      </c>
      <c r="K60" s="81"/>
      <c r="L60" s="81"/>
      <c r="M60" s="81"/>
      <c r="N60" s="81"/>
      <c r="O60" s="81"/>
    </row>
    <row r="61" spans="1:16" s="8" customFormat="1" ht="14.25" x14ac:dyDescent="0.25">
      <c r="A61" s="17">
        <v>21</v>
      </c>
      <c r="B61" s="178"/>
      <c r="C61" s="74" t="s">
        <v>477</v>
      </c>
      <c r="D61" s="10" t="e">
        <f>#REF!-#REF!</f>
        <v>#REF!</v>
      </c>
      <c r="E61" s="168" t="e">
        <f>D61</f>
        <v>#REF!</v>
      </c>
      <c r="F61" s="49">
        <v>2675.2400000000002</v>
      </c>
      <c r="G61" s="82" t="s">
        <v>70</v>
      </c>
      <c r="H61" s="82">
        <v>1</v>
      </c>
      <c r="I61" s="17" t="s">
        <v>210</v>
      </c>
      <c r="J61" s="39" t="s">
        <v>107</v>
      </c>
      <c r="K61" s="81"/>
      <c r="L61" s="81"/>
      <c r="M61" s="81"/>
      <c r="N61" s="81"/>
      <c r="O61" s="81"/>
    </row>
    <row r="62" spans="1:16" s="8" customFormat="1" ht="14.25" x14ac:dyDescent="0.25">
      <c r="A62" s="17">
        <v>22</v>
      </c>
      <c r="B62" s="178"/>
      <c r="C62" s="74" t="s">
        <v>476</v>
      </c>
      <c r="D62" s="10" t="e">
        <f>#REF!-#REF!</f>
        <v>#REF!</v>
      </c>
      <c r="E62" s="168" t="e">
        <f>D62</f>
        <v>#REF!</v>
      </c>
      <c r="F62" s="49">
        <v>3534.6</v>
      </c>
      <c r="G62" s="82" t="s">
        <v>70</v>
      </c>
      <c r="H62" s="82">
        <v>1</v>
      </c>
      <c r="I62" s="17" t="s">
        <v>210</v>
      </c>
      <c r="J62" s="39" t="s">
        <v>107</v>
      </c>
      <c r="K62" s="81"/>
      <c r="L62" s="81"/>
      <c r="M62" s="81"/>
      <c r="N62" s="81"/>
      <c r="O62" s="81"/>
    </row>
    <row r="63" spans="1:16" s="8" customFormat="1" ht="14.25" x14ac:dyDescent="0.25">
      <c r="A63" s="175" t="s">
        <v>437</v>
      </c>
      <c r="B63" s="174"/>
      <c r="C63" s="173"/>
      <c r="D63" s="172" t="e">
        <f>SUM(D41:D62)</f>
        <v>#REF!</v>
      </c>
      <c r="E63" s="172" t="e">
        <f>SUM(E41:E62)</f>
        <v>#REF!</v>
      </c>
      <c r="F63" s="49"/>
      <c r="G63" s="82"/>
      <c r="H63" s="82"/>
      <c r="I63" s="17"/>
      <c r="J63" s="39"/>
      <c r="K63" s="81"/>
      <c r="L63" s="81"/>
      <c r="M63" s="81"/>
      <c r="N63" s="81"/>
      <c r="O63" s="81"/>
      <c r="P63" s="171"/>
    </row>
    <row r="64" spans="1:16" s="8" customFormat="1" ht="14.25" x14ac:dyDescent="0.25">
      <c r="A64" s="17">
        <v>23</v>
      </c>
      <c r="B64" s="178" t="s">
        <v>475</v>
      </c>
      <c r="C64" s="180" t="s">
        <v>162</v>
      </c>
      <c r="D64" s="10" t="e">
        <f>#REF!-#REF!</f>
        <v>#REF!</v>
      </c>
      <c r="E64" s="168" t="e">
        <f>D64</f>
        <v>#REF!</v>
      </c>
      <c r="F64" s="49">
        <v>896</v>
      </c>
      <c r="G64" s="82" t="s">
        <v>70</v>
      </c>
      <c r="H64" s="82">
        <v>1</v>
      </c>
      <c r="I64" s="17" t="s">
        <v>210</v>
      </c>
      <c r="J64" s="39" t="s">
        <v>215</v>
      </c>
      <c r="K64" s="81"/>
      <c r="L64" s="81"/>
      <c r="M64" s="81"/>
      <c r="N64" s="81"/>
      <c r="O64" s="81"/>
    </row>
    <row r="65" spans="1:15" s="8" customFormat="1" ht="14.25" x14ac:dyDescent="0.25">
      <c r="A65" s="17">
        <v>24</v>
      </c>
      <c r="B65" s="178"/>
      <c r="C65" s="180" t="s">
        <v>163</v>
      </c>
      <c r="D65" s="10" t="e">
        <f>#REF!-#REF!</f>
        <v>#REF!</v>
      </c>
      <c r="E65" s="168" t="e">
        <f>D65</f>
        <v>#REF!</v>
      </c>
      <c r="F65" s="49">
        <v>1098.5899999999999</v>
      </c>
      <c r="G65" s="82" t="s">
        <v>70</v>
      </c>
      <c r="H65" s="82">
        <v>1</v>
      </c>
      <c r="I65" s="17" t="s">
        <v>210</v>
      </c>
      <c r="J65" s="39" t="s">
        <v>215</v>
      </c>
      <c r="K65" s="81"/>
      <c r="L65" s="81"/>
      <c r="M65" s="81"/>
      <c r="N65" s="81"/>
      <c r="O65" s="81"/>
    </row>
    <row r="66" spans="1:15" s="8" customFormat="1" ht="14.25" x14ac:dyDescent="0.25">
      <c r="A66" s="17">
        <v>25</v>
      </c>
      <c r="B66" s="178"/>
      <c r="C66" s="180" t="s">
        <v>87</v>
      </c>
      <c r="D66" s="10" t="e">
        <f>#REF!-#REF!</f>
        <v>#REF!</v>
      </c>
      <c r="E66" s="168" t="e">
        <f>D66</f>
        <v>#REF!</v>
      </c>
      <c r="F66" s="49">
        <v>934.1</v>
      </c>
      <c r="G66" s="82" t="s">
        <v>70</v>
      </c>
      <c r="H66" s="82">
        <v>1</v>
      </c>
      <c r="I66" s="17" t="s">
        <v>210</v>
      </c>
      <c r="J66" s="39" t="s">
        <v>215</v>
      </c>
      <c r="K66" s="81"/>
      <c r="L66" s="81"/>
      <c r="M66" s="81"/>
      <c r="N66" s="81"/>
      <c r="O66" s="81"/>
    </row>
    <row r="67" spans="1:15" s="8" customFormat="1" ht="14.25" x14ac:dyDescent="0.25">
      <c r="A67" s="17">
        <v>26</v>
      </c>
      <c r="B67" s="178"/>
      <c r="C67" s="74" t="s">
        <v>211</v>
      </c>
      <c r="D67" s="10" t="e">
        <f>#REF!-#REF!</f>
        <v>#REF!</v>
      </c>
      <c r="E67" s="168" t="e">
        <f>D67</f>
        <v>#REF!</v>
      </c>
      <c r="F67" s="49">
        <v>3172.9</v>
      </c>
      <c r="G67" s="82" t="s">
        <v>70</v>
      </c>
      <c r="H67" s="82">
        <v>1</v>
      </c>
      <c r="I67" s="17" t="s">
        <v>210</v>
      </c>
      <c r="J67" s="39" t="s">
        <v>215</v>
      </c>
      <c r="K67" s="81"/>
      <c r="L67" s="81"/>
      <c r="M67" s="81"/>
      <c r="N67" s="81"/>
      <c r="O67" s="81"/>
    </row>
    <row r="68" spans="1:15" s="8" customFormat="1" ht="14.25" x14ac:dyDescent="0.25">
      <c r="A68" s="17">
        <v>27</v>
      </c>
      <c r="B68" s="178"/>
      <c r="C68" s="74" t="s">
        <v>212</v>
      </c>
      <c r="D68" s="10" t="e">
        <f>#REF!-#REF!</f>
        <v>#REF!</v>
      </c>
      <c r="E68" s="168" t="e">
        <f>D68</f>
        <v>#REF!</v>
      </c>
      <c r="F68" s="49">
        <v>2631</v>
      </c>
      <c r="G68" s="82" t="s">
        <v>70</v>
      </c>
      <c r="H68" s="82">
        <v>1</v>
      </c>
      <c r="I68" s="17" t="s">
        <v>210</v>
      </c>
      <c r="J68" s="39" t="s">
        <v>215</v>
      </c>
      <c r="K68" s="81"/>
      <c r="L68" s="81"/>
      <c r="M68" s="81"/>
      <c r="N68" s="81"/>
      <c r="O68" s="81"/>
    </row>
    <row r="69" spans="1:15" s="8" customFormat="1" ht="14.25" x14ac:dyDescent="0.25">
      <c r="A69" s="17">
        <v>28</v>
      </c>
      <c r="B69" s="178"/>
      <c r="C69" s="74" t="s">
        <v>232</v>
      </c>
      <c r="D69" s="10" t="e">
        <f>#REF!-#REF!</f>
        <v>#REF!</v>
      </c>
      <c r="E69" s="168" t="e">
        <f>D69</f>
        <v>#REF!</v>
      </c>
      <c r="F69" s="49">
        <v>3661.9</v>
      </c>
      <c r="G69" s="82" t="s">
        <v>70</v>
      </c>
      <c r="H69" s="82">
        <v>1</v>
      </c>
      <c r="I69" s="17" t="s">
        <v>210</v>
      </c>
      <c r="J69" s="39" t="s">
        <v>215</v>
      </c>
      <c r="K69" s="81"/>
      <c r="L69" s="81"/>
      <c r="M69" s="81"/>
      <c r="N69" s="81"/>
      <c r="O69" s="81"/>
    </row>
    <row r="70" spans="1:15" s="8" customFormat="1" ht="14.25" x14ac:dyDescent="0.25">
      <c r="A70" s="17">
        <v>29</v>
      </c>
      <c r="B70" s="178"/>
      <c r="C70" s="74" t="s">
        <v>451</v>
      </c>
      <c r="D70" s="10" t="e">
        <f>#REF!-#REF!</f>
        <v>#REF!</v>
      </c>
      <c r="E70" s="168" t="e">
        <f>D70</f>
        <v>#REF!</v>
      </c>
      <c r="F70" s="49">
        <v>2552.4</v>
      </c>
      <c r="G70" s="82" t="s">
        <v>70</v>
      </c>
      <c r="H70" s="82">
        <v>1</v>
      </c>
      <c r="I70" s="17" t="s">
        <v>210</v>
      </c>
      <c r="J70" s="39" t="s">
        <v>215</v>
      </c>
      <c r="K70" s="81"/>
      <c r="L70" s="81"/>
      <c r="M70" s="81"/>
      <c r="N70" s="81"/>
      <c r="O70" s="81"/>
    </row>
    <row r="71" spans="1:15" s="8" customFormat="1" ht="14.25" x14ac:dyDescent="0.25">
      <c r="A71" s="17">
        <v>30</v>
      </c>
      <c r="B71" s="178"/>
      <c r="C71" s="74" t="s">
        <v>450</v>
      </c>
      <c r="D71" s="10" t="e">
        <f>#REF!-#REF!</f>
        <v>#REF!</v>
      </c>
      <c r="E71" s="168" t="e">
        <f>D71</f>
        <v>#REF!</v>
      </c>
      <c r="F71" s="49">
        <v>2702.2000000000003</v>
      </c>
      <c r="G71" s="82" t="s">
        <v>70</v>
      </c>
      <c r="H71" s="82">
        <v>1</v>
      </c>
      <c r="I71" s="17" t="s">
        <v>210</v>
      </c>
      <c r="J71" s="39" t="s">
        <v>215</v>
      </c>
      <c r="K71" s="81"/>
      <c r="L71" s="81"/>
      <c r="M71" s="81"/>
      <c r="N71" s="81"/>
      <c r="O71" s="81"/>
    </row>
    <row r="72" spans="1:15" s="8" customFormat="1" ht="14.25" x14ac:dyDescent="0.25">
      <c r="A72" s="17">
        <v>31</v>
      </c>
      <c r="B72" s="178"/>
      <c r="C72" s="74" t="s">
        <v>474</v>
      </c>
      <c r="D72" s="10" t="e">
        <f>#REF!-#REF!</f>
        <v>#REF!</v>
      </c>
      <c r="E72" s="168" t="e">
        <f>D72</f>
        <v>#REF!</v>
      </c>
      <c r="F72" s="49">
        <v>3518.5</v>
      </c>
      <c r="G72" s="82" t="s">
        <v>70</v>
      </c>
      <c r="H72" s="82">
        <v>1</v>
      </c>
      <c r="I72" s="17" t="s">
        <v>210</v>
      </c>
      <c r="J72" s="39" t="s">
        <v>215</v>
      </c>
      <c r="K72" s="81"/>
      <c r="L72" s="81"/>
      <c r="M72" s="81"/>
      <c r="N72" s="81"/>
      <c r="O72" s="81"/>
    </row>
    <row r="73" spans="1:15" s="8" customFormat="1" ht="14.25" x14ac:dyDescent="0.25">
      <c r="A73" s="17">
        <v>32</v>
      </c>
      <c r="B73" s="178"/>
      <c r="C73" s="74" t="s">
        <v>255</v>
      </c>
      <c r="D73" s="10" t="e">
        <f>#REF!-#REF!</f>
        <v>#REF!</v>
      </c>
      <c r="E73" s="168" t="e">
        <f>D73</f>
        <v>#REF!</v>
      </c>
      <c r="F73" s="49">
        <v>2081.4</v>
      </c>
      <c r="G73" s="82" t="s">
        <v>70</v>
      </c>
      <c r="H73" s="82">
        <v>1</v>
      </c>
      <c r="I73" s="17" t="s">
        <v>210</v>
      </c>
      <c r="J73" s="39" t="s">
        <v>215</v>
      </c>
      <c r="K73" s="81"/>
      <c r="L73" s="81"/>
      <c r="M73" s="81"/>
      <c r="N73" s="81"/>
      <c r="O73" s="81"/>
    </row>
    <row r="74" spans="1:15" s="8" customFormat="1" ht="14.25" x14ac:dyDescent="0.25">
      <c r="A74" s="17">
        <v>33</v>
      </c>
      <c r="B74" s="178"/>
      <c r="C74" s="74" t="s">
        <v>102</v>
      </c>
      <c r="D74" s="10" t="e">
        <f>#REF!-#REF!</f>
        <v>#REF!</v>
      </c>
      <c r="E74" s="168" t="e">
        <f>D74</f>
        <v>#REF!</v>
      </c>
      <c r="F74" s="49">
        <v>4168.8999999999996</v>
      </c>
      <c r="G74" s="82" t="s">
        <v>70</v>
      </c>
      <c r="H74" s="82">
        <v>1</v>
      </c>
      <c r="I74" s="17" t="s">
        <v>210</v>
      </c>
      <c r="J74" s="39" t="s">
        <v>215</v>
      </c>
      <c r="K74" s="81"/>
      <c r="L74" s="81"/>
      <c r="M74" s="81"/>
      <c r="N74" s="81"/>
      <c r="O74" s="81"/>
    </row>
    <row r="75" spans="1:15" s="8" customFormat="1" ht="14.25" x14ac:dyDescent="0.25">
      <c r="A75" s="17">
        <v>34</v>
      </c>
      <c r="B75" s="178"/>
      <c r="C75" s="74" t="s">
        <v>141</v>
      </c>
      <c r="D75" s="10" t="e">
        <f>#REF!-#REF!</f>
        <v>#REF!</v>
      </c>
      <c r="E75" s="168" t="e">
        <f>D75</f>
        <v>#REF!</v>
      </c>
      <c r="F75" s="49">
        <v>2833.9</v>
      </c>
      <c r="G75" s="82" t="s">
        <v>70</v>
      </c>
      <c r="H75" s="82">
        <v>1</v>
      </c>
      <c r="I75" s="17" t="s">
        <v>210</v>
      </c>
      <c r="J75" s="39" t="s">
        <v>215</v>
      </c>
      <c r="K75" s="81"/>
      <c r="L75" s="81"/>
      <c r="M75" s="81"/>
      <c r="N75" s="81"/>
      <c r="O75" s="81"/>
    </row>
    <row r="76" spans="1:15" s="8" customFormat="1" ht="14.25" x14ac:dyDescent="0.25">
      <c r="A76" s="17">
        <v>35</v>
      </c>
      <c r="B76" s="178"/>
      <c r="C76" s="74" t="s">
        <v>142</v>
      </c>
      <c r="D76" s="10" t="e">
        <f>#REF!-#REF!</f>
        <v>#REF!</v>
      </c>
      <c r="E76" s="168" t="e">
        <f>D76</f>
        <v>#REF!</v>
      </c>
      <c r="F76" s="49">
        <v>2582.38</v>
      </c>
      <c r="G76" s="82" t="s">
        <v>70</v>
      </c>
      <c r="H76" s="82">
        <v>1</v>
      </c>
      <c r="I76" s="17" t="s">
        <v>210</v>
      </c>
      <c r="J76" s="39" t="s">
        <v>215</v>
      </c>
      <c r="K76" s="81"/>
      <c r="L76" s="81"/>
      <c r="M76" s="81"/>
      <c r="N76" s="81"/>
      <c r="O76" s="81"/>
    </row>
    <row r="77" spans="1:15" s="8" customFormat="1" ht="14.25" x14ac:dyDescent="0.25">
      <c r="A77" s="17">
        <v>36</v>
      </c>
      <c r="B77" s="178"/>
      <c r="C77" s="74" t="s">
        <v>64</v>
      </c>
      <c r="D77" s="10" t="e">
        <f>#REF!-#REF!</f>
        <v>#REF!</v>
      </c>
      <c r="E77" s="168" t="e">
        <f>D77</f>
        <v>#REF!</v>
      </c>
      <c r="F77" s="49">
        <v>3834.3999999999996</v>
      </c>
      <c r="G77" s="82" t="s">
        <v>70</v>
      </c>
      <c r="H77" s="82">
        <v>1</v>
      </c>
      <c r="I77" s="17" t="s">
        <v>210</v>
      </c>
      <c r="J77" s="39" t="s">
        <v>215</v>
      </c>
      <c r="K77" s="81"/>
      <c r="L77" s="81"/>
      <c r="M77" s="81"/>
      <c r="N77" s="81"/>
      <c r="O77" s="81"/>
    </row>
    <row r="78" spans="1:15" s="8" customFormat="1" ht="14.25" x14ac:dyDescent="0.25">
      <c r="A78" s="17">
        <v>37</v>
      </c>
      <c r="B78" s="178"/>
      <c r="C78" s="74" t="s">
        <v>65</v>
      </c>
      <c r="D78" s="10" t="e">
        <f>#REF!-#REF!</f>
        <v>#REF!</v>
      </c>
      <c r="E78" s="168" t="e">
        <f>D78</f>
        <v>#REF!</v>
      </c>
      <c r="F78" s="49">
        <v>1562.6999999999998</v>
      </c>
      <c r="G78" s="82" t="s">
        <v>70</v>
      </c>
      <c r="H78" s="82">
        <v>2</v>
      </c>
      <c r="I78" s="17" t="s">
        <v>210</v>
      </c>
      <c r="J78" s="39" t="s">
        <v>215</v>
      </c>
      <c r="K78" s="81"/>
      <c r="L78" s="81"/>
      <c r="M78" s="81"/>
      <c r="N78" s="81"/>
      <c r="O78" s="81"/>
    </row>
    <row r="79" spans="1:15" s="8" customFormat="1" ht="14.25" x14ac:dyDescent="0.25">
      <c r="A79" s="17">
        <v>38</v>
      </c>
      <c r="B79" s="178"/>
      <c r="C79" s="74" t="s">
        <v>358</v>
      </c>
      <c r="D79" s="10" t="e">
        <f>#REF!-#REF!</f>
        <v>#REF!</v>
      </c>
      <c r="E79" s="168" t="e">
        <f>D79</f>
        <v>#REF!</v>
      </c>
      <c r="F79" s="49">
        <v>2478.9</v>
      </c>
      <c r="G79" s="82" t="s">
        <v>70</v>
      </c>
      <c r="H79" s="82">
        <v>1</v>
      </c>
      <c r="I79" s="17" t="s">
        <v>210</v>
      </c>
      <c r="J79" s="39" t="s">
        <v>215</v>
      </c>
      <c r="K79" s="81"/>
      <c r="L79" s="81"/>
      <c r="M79" s="81"/>
      <c r="N79" s="81"/>
      <c r="O79" s="81"/>
    </row>
    <row r="80" spans="1:15" s="8" customFormat="1" ht="14.25" x14ac:dyDescent="0.25">
      <c r="A80" s="17">
        <v>39</v>
      </c>
      <c r="B80" s="178"/>
      <c r="C80" s="74" t="s">
        <v>473</v>
      </c>
      <c r="D80" s="10" t="e">
        <f>#REF!-#REF!</f>
        <v>#REF!</v>
      </c>
      <c r="E80" s="168" t="e">
        <f>D80</f>
        <v>#REF!</v>
      </c>
      <c r="F80" s="49">
        <v>2299.6999999999998</v>
      </c>
      <c r="G80" s="82" t="s">
        <v>70</v>
      </c>
      <c r="H80" s="82">
        <v>1</v>
      </c>
      <c r="I80" s="17" t="s">
        <v>210</v>
      </c>
      <c r="J80" s="39" t="s">
        <v>215</v>
      </c>
      <c r="K80" s="81"/>
      <c r="L80" s="81"/>
      <c r="M80" s="81"/>
      <c r="N80" s="81"/>
      <c r="O80" s="81"/>
    </row>
    <row r="81" spans="1:18" s="8" customFormat="1" ht="14.25" x14ac:dyDescent="0.25">
      <c r="A81" s="17">
        <v>40</v>
      </c>
      <c r="B81" s="178"/>
      <c r="C81" s="74" t="s">
        <v>67</v>
      </c>
      <c r="D81" s="10" t="e">
        <f>#REF!-#REF!</f>
        <v>#REF!</v>
      </c>
      <c r="E81" s="168" t="e">
        <f>D81</f>
        <v>#REF!</v>
      </c>
      <c r="F81" s="49">
        <v>3922.7</v>
      </c>
      <c r="G81" s="82" t="s">
        <v>70</v>
      </c>
      <c r="H81" s="82">
        <v>1</v>
      </c>
      <c r="I81" s="17" t="s">
        <v>210</v>
      </c>
      <c r="J81" s="39" t="s">
        <v>215</v>
      </c>
      <c r="K81" s="81"/>
      <c r="L81" s="81"/>
      <c r="M81" s="81"/>
      <c r="N81" s="81"/>
      <c r="O81" s="81"/>
    </row>
    <row r="82" spans="1:18" s="8" customFormat="1" ht="14.25" x14ac:dyDescent="0.25">
      <c r="A82" s="17">
        <v>41</v>
      </c>
      <c r="B82" s="178"/>
      <c r="C82" s="74" t="s">
        <v>240</v>
      </c>
      <c r="D82" s="10" t="e">
        <f>#REF!-#REF!</f>
        <v>#REF!</v>
      </c>
      <c r="E82" s="168" t="e">
        <f>D82</f>
        <v>#REF!</v>
      </c>
      <c r="F82" s="49">
        <v>3586.5499999999997</v>
      </c>
      <c r="G82" s="82" t="s">
        <v>70</v>
      </c>
      <c r="H82" s="82">
        <v>2</v>
      </c>
      <c r="I82" s="17" t="s">
        <v>210</v>
      </c>
      <c r="J82" s="39" t="s">
        <v>215</v>
      </c>
      <c r="K82" s="81"/>
      <c r="L82" s="81"/>
      <c r="M82" s="81"/>
      <c r="N82" s="81"/>
      <c r="O82" s="81"/>
    </row>
    <row r="83" spans="1:18" s="8" customFormat="1" ht="14.25" x14ac:dyDescent="0.25">
      <c r="A83" s="17">
        <v>42</v>
      </c>
      <c r="B83" s="178"/>
      <c r="C83" s="74" t="s">
        <v>472</v>
      </c>
      <c r="D83" s="10" t="e">
        <f>#REF!-#REF!</f>
        <v>#REF!</v>
      </c>
      <c r="E83" s="168" t="e">
        <f>D83</f>
        <v>#REF!</v>
      </c>
      <c r="F83" s="49">
        <v>4269.1900000000005</v>
      </c>
      <c r="G83" s="82" t="s">
        <v>70</v>
      </c>
      <c r="H83" s="82">
        <v>1</v>
      </c>
      <c r="I83" s="17" t="s">
        <v>210</v>
      </c>
      <c r="J83" s="39" t="s">
        <v>215</v>
      </c>
      <c r="K83" s="81"/>
      <c r="L83" s="81"/>
      <c r="M83" s="81"/>
      <c r="N83" s="81"/>
      <c r="O83" s="81"/>
      <c r="Q83" s="171"/>
      <c r="R83" s="171"/>
    </row>
    <row r="84" spans="1:18" s="8" customFormat="1" ht="14.25" x14ac:dyDescent="0.25">
      <c r="A84" s="175" t="s">
        <v>437</v>
      </c>
      <c r="B84" s="174"/>
      <c r="C84" s="173"/>
      <c r="D84" s="172" t="e">
        <f>SUM(D64:D83)</f>
        <v>#REF!</v>
      </c>
      <c r="E84" s="172" t="e">
        <f>SUM(E64:E83)</f>
        <v>#REF!</v>
      </c>
      <c r="F84" s="49"/>
      <c r="G84" s="82"/>
      <c r="H84" s="82"/>
      <c r="I84" s="17"/>
      <c r="J84" s="39"/>
      <c r="K84" s="81"/>
      <c r="L84" s="81"/>
      <c r="M84" s="81"/>
      <c r="N84" s="81"/>
      <c r="O84" s="81"/>
      <c r="P84" s="171"/>
    </row>
    <row r="85" spans="1:18" s="8" customFormat="1" ht="14.25" x14ac:dyDescent="0.25">
      <c r="A85" s="179"/>
      <c r="B85" s="178" t="s">
        <v>471</v>
      </c>
      <c r="C85" s="74" t="s">
        <v>470</v>
      </c>
      <c r="D85" s="10" t="e">
        <f>#REF!-#REF!</f>
        <v>#REF!</v>
      </c>
      <c r="E85" s="168" t="e">
        <f>D85</f>
        <v>#REF!</v>
      </c>
      <c r="F85" s="49">
        <v>2703.77</v>
      </c>
      <c r="G85" s="82" t="s">
        <v>70</v>
      </c>
      <c r="H85" s="82">
        <v>2</v>
      </c>
      <c r="I85" s="17" t="s">
        <v>95</v>
      </c>
      <c r="J85" s="39"/>
      <c r="K85" s="81"/>
      <c r="L85" s="81"/>
      <c r="M85" s="81"/>
      <c r="N85" s="81"/>
      <c r="O85" s="81"/>
      <c r="Q85" s="171"/>
      <c r="R85" s="171"/>
    </row>
    <row r="86" spans="1:18" s="8" customFormat="1" ht="14.25" x14ac:dyDescent="0.25">
      <c r="A86" s="179"/>
      <c r="B86" s="178"/>
      <c r="C86" s="74" t="s">
        <v>43</v>
      </c>
      <c r="D86" s="10" t="e">
        <f>#REF!-#REF!</f>
        <v>#REF!</v>
      </c>
      <c r="E86" s="168" t="e">
        <f>D86</f>
        <v>#REF!</v>
      </c>
      <c r="F86" s="49">
        <v>2478.1000000000004</v>
      </c>
      <c r="G86" s="82" t="s">
        <v>70</v>
      </c>
      <c r="H86" s="82">
        <v>1</v>
      </c>
      <c r="I86" s="17" t="s">
        <v>95</v>
      </c>
      <c r="J86" s="39"/>
      <c r="K86" s="81"/>
      <c r="L86" s="81"/>
      <c r="M86" s="81"/>
      <c r="N86" s="81"/>
      <c r="O86" s="81"/>
      <c r="Q86" s="171"/>
      <c r="R86" s="171"/>
    </row>
    <row r="87" spans="1:18" s="8" customFormat="1" ht="14.25" x14ac:dyDescent="0.25">
      <c r="A87" s="179"/>
      <c r="B87" s="178"/>
      <c r="C87" s="74" t="s">
        <v>57</v>
      </c>
      <c r="D87" s="10" t="e">
        <f>#REF!-#REF!</f>
        <v>#REF!</v>
      </c>
      <c r="E87" s="168" t="e">
        <f>D87</f>
        <v>#REF!</v>
      </c>
      <c r="F87" s="49">
        <v>1202.2</v>
      </c>
      <c r="G87" s="82" t="s">
        <v>70</v>
      </c>
      <c r="H87" s="82">
        <v>2</v>
      </c>
      <c r="I87" s="17" t="s">
        <v>95</v>
      </c>
      <c r="J87" s="39"/>
      <c r="K87" s="81"/>
      <c r="L87" s="81"/>
      <c r="M87" s="81"/>
      <c r="N87" s="81"/>
      <c r="O87" s="81"/>
      <c r="Q87" s="171"/>
      <c r="R87" s="171"/>
    </row>
    <row r="88" spans="1:18" s="8" customFormat="1" ht="14.25" x14ac:dyDescent="0.25">
      <c r="A88" s="179"/>
      <c r="B88" s="178"/>
      <c r="C88" s="74" t="s">
        <v>59</v>
      </c>
      <c r="D88" s="10" t="e">
        <f>#REF!-#REF!</f>
        <v>#REF!</v>
      </c>
      <c r="E88" s="168" t="e">
        <f>D88</f>
        <v>#REF!</v>
      </c>
      <c r="F88" s="49">
        <v>1352.3000000000002</v>
      </c>
      <c r="G88" s="82" t="s">
        <v>70</v>
      </c>
      <c r="H88" s="82">
        <v>1</v>
      </c>
      <c r="I88" s="17" t="s">
        <v>95</v>
      </c>
      <c r="J88" s="39"/>
      <c r="K88" s="81"/>
      <c r="L88" s="81"/>
      <c r="M88" s="81"/>
      <c r="N88" s="81"/>
      <c r="O88" s="81"/>
      <c r="Q88" s="171"/>
      <c r="R88" s="171"/>
    </row>
    <row r="89" spans="1:18" s="8" customFormat="1" ht="14.25" x14ac:dyDescent="0.25">
      <c r="A89" s="179"/>
      <c r="B89" s="178"/>
      <c r="C89" s="74" t="s">
        <v>469</v>
      </c>
      <c r="D89" s="10" t="e">
        <f>#REF!-#REF!</f>
        <v>#REF!</v>
      </c>
      <c r="E89" s="168" t="e">
        <f>D89</f>
        <v>#REF!</v>
      </c>
      <c r="F89" s="49">
        <v>758</v>
      </c>
      <c r="G89" s="82" t="s">
        <v>70</v>
      </c>
      <c r="H89" s="82">
        <v>1</v>
      </c>
      <c r="I89" s="17" t="s">
        <v>95</v>
      </c>
      <c r="J89" s="39"/>
      <c r="K89" s="81"/>
      <c r="L89" s="81"/>
      <c r="M89" s="81"/>
      <c r="N89" s="81"/>
      <c r="O89" s="81"/>
      <c r="Q89" s="171"/>
      <c r="R89" s="171"/>
    </row>
    <row r="90" spans="1:18" s="8" customFormat="1" ht="14.25" x14ac:dyDescent="0.25">
      <c r="A90" s="179"/>
      <c r="B90" s="178"/>
      <c r="C90" s="74" t="s">
        <v>62</v>
      </c>
      <c r="D90" s="10" t="e">
        <f>#REF!-#REF!</f>
        <v>#REF!</v>
      </c>
      <c r="E90" s="168" t="e">
        <f>D90</f>
        <v>#REF!</v>
      </c>
      <c r="F90" s="49">
        <v>2034.29</v>
      </c>
      <c r="G90" s="82" t="s">
        <v>70</v>
      </c>
      <c r="H90" s="82">
        <v>2</v>
      </c>
      <c r="I90" s="17" t="s">
        <v>95</v>
      </c>
      <c r="J90" s="39"/>
      <c r="K90" s="81"/>
      <c r="L90" s="81"/>
      <c r="M90" s="81"/>
      <c r="N90" s="81"/>
      <c r="O90" s="81"/>
      <c r="Q90" s="171"/>
      <c r="R90" s="171"/>
    </row>
    <row r="91" spans="1:18" s="8" customFormat="1" ht="14.25" x14ac:dyDescent="0.25">
      <c r="A91" s="179"/>
      <c r="B91" s="178"/>
      <c r="C91" s="74" t="s">
        <v>173</v>
      </c>
      <c r="D91" s="10" t="e">
        <f>#REF!-#REF!</f>
        <v>#REF!</v>
      </c>
      <c r="E91" s="168" t="e">
        <f>D91</f>
        <v>#REF!</v>
      </c>
      <c r="F91" s="49">
        <v>3004.84</v>
      </c>
      <c r="G91" s="82" t="s">
        <v>70</v>
      </c>
      <c r="H91" s="82">
        <v>1</v>
      </c>
      <c r="I91" s="17" t="s">
        <v>95</v>
      </c>
      <c r="J91" s="39"/>
      <c r="K91" s="81"/>
      <c r="L91" s="81"/>
      <c r="M91" s="81"/>
      <c r="N91" s="81"/>
      <c r="O91" s="81"/>
      <c r="Q91" s="171"/>
      <c r="R91" s="171"/>
    </row>
    <row r="92" spans="1:18" s="8" customFormat="1" ht="14.25" x14ac:dyDescent="0.25">
      <c r="A92" s="179"/>
      <c r="B92" s="178"/>
      <c r="C92" s="74" t="s">
        <v>174</v>
      </c>
      <c r="D92" s="10" t="e">
        <f>#REF!-#REF!</f>
        <v>#REF!</v>
      </c>
      <c r="E92" s="168" t="e">
        <f>D92</f>
        <v>#REF!</v>
      </c>
      <c r="F92" s="49">
        <v>1809.32</v>
      </c>
      <c r="G92" s="82" t="s">
        <v>70</v>
      </c>
      <c r="H92" s="82">
        <v>1</v>
      </c>
      <c r="I92" s="17" t="s">
        <v>95</v>
      </c>
      <c r="J92" s="39"/>
      <c r="K92" s="81"/>
      <c r="L92" s="81"/>
      <c r="M92" s="81"/>
      <c r="N92" s="81"/>
      <c r="O92" s="81"/>
      <c r="Q92" s="171"/>
      <c r="R92" s="171"/>
    </row>
    <row r="93" spans="1:18" s="8" customFormat="1" ht="14.25" x14ac:dyDescent="0.25">
      <c r="A93" s="179"/>
      <c r="B93" s="178"/>
      <c r="C93" s="74" t="s">
        <v>175</v>
      </c>
      <c r="D93" s="10" t="e">
        <f>#REF!-#REF!</f>
        <v>#REF!</v>
      </c>
      <c r="E93" s="168" t="e">
        <f>D93</f>
        <v>#REF!</v>
      </c>
      <c r="F93" s="49">
        <v>2342.4</v>
      </c>
      <c r="G93" s="82" t="s">
        <v>70</v>
      </c>
      <c r="H93" s="82">
        <v>1</v>
      </c>
      <c r="I93" s="17" t="s">
        <v>95</v>
      </c>
      <c r="J93" s="39"/>
      <c r="K93" s="81"/>
      <c r="L93" s="81"/>
      <c r="M93" s="81"/>
      <c r="N93" s="81"/>
      <c r="O93" s="81"/>
      <c r="Q93" s="171"/>
      <c r="R93" s="171"/>
    </row>
    <row r="94" spans="1:18" s="8" customFormat="1" ht="14.25" x14ac:dyDescent="0.25">
      <c r="A94" s="179"/>
      <c r="B94" s="178"/>
      <c r="C94" s="74" t="s">
        <v>176</v>
      </c>
      <c r="D94" s="10" t="e">
        <f>#REF!-#REF!</f>
        <v>#REF!</v>
      </c>
      <c r="E94" s="168" t="e">
        <f>D94</f>
        <v>#REF!</v>
      </c>
      <c r="F94" s="49">
        <v>1424</v>
      </c>
      <c r="G94" s="82" t="s">
        <v>70</v>
      </c>
      <c r="H94" s="82">
        <v>1</v>
      </c>
      <c r="I94" s="17" t="s">
        <v>95</v>
      </c>
      <c r="J94" s="39"/>
      <c r="K94" s="81"/>
      <c r="L94" s="81"/>
      <c r="M94" s="81"/>
      <c r="N94" s="81"/>
      <c r="O94" s="81"/>
      <c r="Q94" s="171"/>
      <c r="R94" s="171"/>
    </row>
    <row r="95" spans="1:18" s="8" customFormat="1" ht="14.25" x14ac:dyDescent="0.25">
      <c r="A95" s="179"/>
      <c r="B95" s="178"/>
      <c r="C95" s="74" t="s">
        <v>177</v>
      </c>
      <c r="D95" s="10" t="e">
        <f>#REF!-#REF!</f>
        <v>#REF!</v>
      </c>
      <c r="E95" s="168" t="e">
        <f>D95</f>
        <v>#REF!</v>
      </c>
      <c r="F95" s="49">
        <v>2585.9</v>
      </c>
      <c r="G95" s="82" t="s">
        <v>70</v>
      </c>
      <c r="H95" s="82">
        <v>1</v>
      </c>
      <c r="I95" s="17" t="s">
        <v>95</v>
      </c>
      <c r="J95" s="39"/>
      <c r="K95" s="81"/>
      <c r="L95" s="81"/>
      <c r="M95" s="81"/>
      <c r="N95" s="81"/>
      <c r="O95" s="81"/>
      <c r="Q95" s="171"/>
      <c r="R95" s="171"/>
    </row>
    <row r="96" spans="1:18" s="8" customFormat="1" ht="14.25" x14ac:dyDescent="0.25">
      <c r="A96" s="179"/>
      <c r="B96" s="178"/>
      <c r="C96" s="74" t="s">
        <v>64</v>
      </c>
      <c r="D96" s="10" t="e">
        <f>#REF!-#REF!</f>
        <v>#REF!</v>
      </c>
      <c r="E96" s="168" t="e">
        <f>D96</f>
        <v>#REF!</v>
      </c>
      <c r="F96" s="49">
        <v>3834.3999999999996</v>
      </c>
      <c r="G96" s="82" t="s">
        <v>70</v>
      </c>
      <c r="H96" s="82">
        <v>2</v>
      </c>
      <c r="I96" s="17" t="s">
        <v>95</v>
      </c>
      <c r="J96" s="39"/>
      <c r="K96" s="81"/>
      <c r="L96" s="81"/>
      <c r="M96" s="81"/>
      <c r="N96" s="81"/>
      <c r="O96" s="81"/>
      <c r="Q96" s="171"/>
      <c r="R96" s="171"/>
    </row>
    <row r="97" spans="1:18" s="8" customFormat="1" ht="14.25" x14ac:dyDescent="0.25">
      <c r="A97" s="179"/>
      <c r="B97" s="178"/>
      <c r="C97" s="74" t="s">
        <v>63</v>
      </c>
      <c r="D97" s="10" t="e">
        <f>#REF!-#REF!</f>
        <v>#REF!</v>
      </c>
      <c r="E97" s="168" t="e">
        <f>D97</f>
        <v>#REF!</v>
      </c>
      <c r="F97" s="49">
        <v>673.19999999999993</v>
      </c>
      <c r="G97" s="82" t="s">
        <v>70</v>
      </c>
      <c r="H97" s="82">
        <v>1</v>
      </c>
      <c r="I97" s="17" t="s">
        <v>95</v>
      </c>
      <c r="J97" s="39"/>
      <c r="K97" s="81"/>
      <c r="L97" s="81"/>
      <c r="M97" s="81"/>
      <c r="N97" s="81"/>
      <c r="O97" s="81"/>
      <c r="Q97" s="171"/>
      <c r="R97" s="171"/>
    </row>
    <row r="98" spans="1:18" s="8" customFormat="1" ht="14.25" x14ac:dyDescent="0.25">
      <c r="A98" s="179"/>
      <c r="B98" s="178"/>
      <c r="C98" s="74" t="s">
        <v>65</v>
      </c>
      <c r="D98" s="10" t="e">
        <f>#REF!-#REF!</f>
        <v>#REF!</v>
      </c>
      <c r="E98" s="168" t="e">
        <f>D98</f>
        <v>#REF!</v>
      </c>
      <c r="F98" s="49">
        <v>1562.6999999999998</v>
      </c>
      <c r="G98" s="82" t="s">
        <v>70</v>
      </c>
      <c r="H98" s="82">
        <v>2</v>
      </c>
      <c r="I98" s="17" t="s">
        <v>95</v>
      </c>
      <c r="J98" s="39"/>
      <c r="K98" s="81"/>
      <c r="L98" s="81"/>
      <c r="M98" s="81"/>
      <c r="N98" s="81"/>
      <c r="O98" s="81"/>
      <c r="Q98" s="171"/>
      <c r="R98" s="171"/>
    </row>
    <row r="99" spans="1:18" s="8" customFormat="1" ht="14.25" x14ac:dyDescent="0.25">
      <c r="A99" s="179"/>
      <c r="B99" s="178"/>
      <c r="C99" s="74" t="s">
        <v>66</v>
      </c>
      <c r="D99" s="10" t="e">
        <f>#REF!-#REF!</f>
        <v>#REF!</v>
      </c>
      <c r="E99" s="168" t="e">
        <f>D99</f>
        <v>#REF!</v>
      </c>
      <c r="F99" s="49">
        <v>1789.98</v>
      </c>
      <c r="G99" s="82" t="s">
        <v>70</v>
      </c>
      <c r="H99" s="82">
        <v>2</v>
      </c>
      <c r="I99" s="17" t="s">
        <v>95</v>
      </c>
      <c r="J99" s="39"/>
      <c r="K99" s="81"/>
      <c r="L99" s="81"/>
      <c r="M99" s="81"/>
      <c r="N99" s="81"/>
      <c r="O99" s="81"/>
      <c r="Q99" s="171"/>
      <c r="R99" s="171"/>
    </row>
    <row r="100" spans="1:18" s="8" customFormat="1" ht="14.25" x14ac:dyDescent="0.25">
      <c r="A100" s="175" t="s">
        <v>437</v>
      </c>
      <c r="B100" s="174"/>
      <c r="C100" s="173"/>
      <c r="D100" s="172" t="e">
        <f>SUM(D85:D99)</f>
        <v>#REF!</v>
      </c>
      <c r="E100" s="172" t="e">
        <f>SUM(E85:E99)</f>
        <v>#REF!</v>
      </c>
      <c r="F100" s="49"/>
      <c r="G100" s="82"/>
      <c r="H100" s="82"/>
      <c r="I100" s="17"/>
      <c r="J100" s="39"/>
      <c r="K100" s="81"/>
      <c r="L100" s="81"/>
      <c r="M100" s="81"/>
      <c r="N100" s="81"/>
      <c r="O100" s="81"/>
      <c r="P100" s="171"/>
    </row>
    <row r="101" spans="1:18" s="8" customFormat="1" ht="14.25" customHeight="1" x14ac:dyDescent="0.25">
      <c r="A101" s="177"/>
      <c r="B101" s="129" t="s">
        <v>468</v>
      </c>
      <c r="C101" s="74" t="s">
        <v>467</v>
      </c>
      <c r="D101" s="10" t="e">
        <f>#REF!-#REF!</f>
        <v>#REF!</v>
      </c>
      <c r="E101" s="168" t="e">
        <f>D101</f>
        <v>#REF!</v>
      </c>
      <c r="F101" s="49">
        <v>2572.9999999999995</v>
      </c>
      <c r="G101" s="82" t="s">
        <v>70</v>
      </c>
      <c r="H101" s="82">
        <v>1</v>
      </c>
      <c r="I101" s="17" t="s">
        <v>95</v>
      </c>
      <c r="J101" s="39"/>
      <c r="K101" s="81"/>
      <c r="L101" s="81"/>
      <c r="M101" s="81"/>
      <c r="N101" s="81"/>
      <c r="O101" s="81"/>
      <c r="P101" s="171"/>
    </row>
    <row r="102" spans="1:18" s="8" customFormat="1" ht="14.25" x14ac:dyDescent="0.25">
      <c r="A102" s="177"/>
      <c r="B102" s="130"/>
      <c r="C102" s="74" t="s">
        <v>466</v>
      </c>
      <c r="D102" s="10" t="e">
        <f>#REF!-#REF!</f>
        <v>#REF!</v>
      </c>
      <c r="E102" s="168" t="e">
        <f>D102</f>
        <v>#REF!</v>
      </c>
      <c r="F102" s="49">
        <v>2718.4700000000003</v>
      </c>
      <c r="G102" s="82" t="s">
        <v>70</v>
      </c>
      <c r="H102" s="82">
        <v>1</v>
      </c>
      <c r="I102" s="17" t="s">
        <v>95</v>
      </c>
      <c r="J102" s="39"/>
      <c r="K102" s="81"/>
      <c r="L102" s="81"/>
      <c r="M102" s="81"/>
      <c r="N102" s="81"/>
      <c r="O102" s="81"/>
      <c r="P102" s="171"/>
    </row>
    <row r="103" spans="1:18" s="8" customFormat="1" ht="14.25" x14ac:dyDescent="0.25">
      <c r="A103" s="177"/>
      <c r="B103" s="130"/>
      <c r="C103" s="74" t="s">
        <v>465</v>
      </c>
      <c r="D103" s="10" t="e">
        <f>#REF!-#REF!</f>
        <v>#REF!</v>
      </c>
      <c r="E103" s="168" t="e">
        <f>D103</f>
        <v>#REF!</v>
      </c>
      <c r="F103" s="49">
        <v>2286.0100000000002</v>
      </c>
      <c r="G103" s="82" t="s">
        <v>70</v>
      </c>
      <c r="H103" s="82">
        <v>1</v>
      </c>
      <c r="I103" s="17" t="s">
        <v>95</v>
      </c>
      <c r="J103" s="39"/>
      <c r="K103" s="81"/>
      <c r="L103" s="81"/>
      <c r="M103" s="81"/>
      <c r="N103" s="81"/>
      <c r="O103" s="81"/>
      <c r="P103" s="171"/>
    </row>
    <row r="104" spans="1:18" s="8" customFormat="1" ht="14.25" x14ac:dyDescent="0.25">
      <c r="A104" s="177"/>
      <c r="B104" s="130"/>
      <c r="C104" s="74" t="s">
        <v>464</v>
      </c>
      <c r="D104" s="10" t="e">
        <f>#REF!-#REF!</f>
        <v>#REF!</v>
      </c>
      <c r="E104" s="168" t="e">
        <f>D104</f>
        <v>#REF!</v>
      </c>
      <c r="F104" s="49">
        <v>2349.3200000000002</v>
      </c>
      <c r="G104" s="82" t="s">
        <v>70</v>
      </c>
      <c r="H104" s="82">
        <v>1</v>
      </c>
      <c r="I104" s="17" t="s">
        <v>95</v>
      </c>
      <c r="J104" s="39"/>
      <c r="K104" s="81"/>
      <c r="L104" s="81"/>
      <c r="M104" s="81"/>
      <c r="N104" s="81"/>
      <c r="O104" s="81"/>
      <c r="P104" s="171"/>
    </row>
    <row r="105" spans="1:18" s="8" customFormat="1" ht="14.25" x14ac:dyDescent="0.25">
      <c r="A105" s="177"/>
      <c r="B105" s="130"/>
      <c r="C105" s="74" t="s">
        <v>463</v>
      </c>
      <c r="D105" s="10" t="e">
        <f>#REF!-#REF!</f>
        <v>#REF!</v>
      </c>
      <c r="E105" s="168" t="e">
        <f>D105</f>
        <v>#REF!</v>
      </c>
      <c r="F105" s="49">
        <v>2398.6</v>
      </c>
      <c r="G105" s="82" t="s">
        <v>70</v>
      </c>
      <c r="H105" s="82">
        <v>1</v>
      </c>
      <c r="I105" s="17" t="s">
        <v>95</v>
      </c>
      <c r="J105" s="39"/>
      <c r="K105" s="81"/>
      <c r="L105" s="81"/>
      <c r="M105" s="81"/>
      <c r="N105" s="81"/>
      <c r="O105" s="81"/>
      <c r="P105" s="171"/>
    </row>
    <row r="106" spans="1:18" s="8" customFormat="1" ht="14.25" x14ac:dyDescent="0.25">
      <c r="A106" s="177"/>
      <c r="B106" s="130"/>
      <c r="C106" s="74" t="s">
        <v>462</v>
      </c>
      <c r="D106" s="10" t="e">
        <f>#REF!-#REF!</f>
        <v>#REF!</v>
      </c>
      <c r="E106" s="168" t="e">
        <f>D106</f>
        <v>#REF!</v>
      </c>
      <c r="F106" s="49">
        <v>2566.5</v>
      </c>
      <c r="G106" s="82" t="s">
        <v>70</v>
      </c>
      <c r="H106" s="82">
        <v>1</v>
      </c>
      <c r="I106" s="17" t="s">
        <v>95</v>
      </c>
      <c r="J106" s="39"/>
      <c r="K106" s="81"/>
      <c r="L106" s="81"/>
      <c r="M106" s="81"/>
      <c r="N106" s="81"/>
      <c r="O106" s="81"/>
      <c r="P106" s="171"/>
    </row>
    <row r="107" spans="1:18" s="8" customFormat="1" ht="14.25" x14ac:dyDescent="0.25">
      <c r="A107" s="177"/>
      <c r="B107" s="130"/>
      <c r="C107" s="74" t="s">
        <v>225</v>
      </c>
      <c r="D107" s="10" t="e">
        <f>#REF!-#REF!</f>
        <v>#REF!</v>
      </c>
      <c r="E107" s="168" t="e">
        <f>D107</f>
        <v>#REF!</v>
      </c>
      <c r="F107" s="49">
        <v>2149.3000000000002</v>
      </c>
      <c r="G107" s="82" t="s">
        <v>70</v>
      </c>
      <c r="H107" s="82">
        <v>1</v>
      </c>
      <c r="I107" s="17" t="s">
        <v>95</v>
      </c>
      <c r="J107" s="39"/>
      <c r="K107" s="81"/>
      <c r="L107" s="81"/>
      <c r="M107" s="81"/>
      <c r="N107" s="81"/>
      <c r="O107" s="81"/>
      <c r="P107" s="171"/>
    </row>
    <row r="108" spans="1:18" s="8" customFormat="1" ht="14.25" x14ac:dyDescent="0.25">
      <c r="A108" s="177"/>
      <c r="B108" s="130"/>
      <c r="C108" s="74" t="s">
        <v>461</v>
      </c>
      <c r="D108" s="10" t="e">
        <f>#REF!-#REF!</f>
        <v>#REF!</v>
      </c>
      <c r="E108" s="168" t="e">
        <f>D108</f>
        <v>#REF!</v>
      </c>
      <c r="F108" s="49">
        <v>2571.6000000000004</v>
      </c>
      <c r="G108" s="82" t="s">
        <v>70</v>
      </c>
      <c r="H108" s="82">
        <v>1</v>
      </c>
      <c r="I108" s="17" t="s">
        <v>95</v>
      </c>
      <c r="J108" s="39"/>
      <c r="K108" s="81"/>
      <c r="L108" s="81"/>
      <c r="M108" s="81"/>
      <c r="N108" s="81"/>
      <c r="O108" s="81"/>
      <c r="P108" s="171"/>
    </row>
    <row r="109" spans="1:18" s="8" customFormat="1" ht="14.25" x14ac:dyDescent="0.25">
      <c r="A109" s="177"/>
      <c r="B109" s="130"/>
      <c r="C109" s="74" t="s">
        <v>226</v>
      </c>
      <c r="D109" s="10" t="e">
        <f>#REF!-#REF!</f>
        <v>#REF!</v>
      </c>
      <c r="E109" s="168" t="e">
        <f>D109</f>
        <v>#REF!</v>
      </c>
      <c r="F109" s="49">
        <v>1368.9699999999998</v>
      </c>
      <c r="G109" s="82" t="s">
        <v>70</v>
      </c>
      <c r="H109" s="82">
        <v>1</v>
      </c>
      <c r="I109" s="17" t="s">
        <v>95</v>
      </c>
      <c r="J109" s="39"/>
      <c r="K109" s="81"/>
      <c r="L109" s="81"/>
      <c r="M109" s="81"/>
      <c r="N109" s="81"/>
      <c r="O109" s="81"/>
      <c r="P109" s="171"/>
    </row>
    <row r="110" spans="1:18" s="8" customFormat="1" ht="14.25" x14ac:dyDescent="0.25">
      <c r="A110" s="177"/>
      <c r="B110" s="130"/>
      <c r="C110" s="74" t="s">
        <v>460</v>
      </c>
      <c r="D110" s="10" t="e">
        <f>#REF!-#REF!</f>
        <v>#REF!</v>
      </c>
      <c r="E110" s="168" t="e">
        <f>D110</f>
        <v>#REF!</v>
      </c>
      <c r="F110" s="49">
        <v>2556.6999999999998</v>
      </c>
      <c r="G110" s="82" t="s">
        <v>70</v>
      </c>
      <c r="H110" s="82">
        <v>1</v>
      </c>
      <c r="I110" s="17" t="s">
        <v>95</v>
      </c>
      <c r="J110" s="39"/>
      <c r="K110" s="81"/>
      <c r="L110" s="81"/>
      <c r="M110" s="81"/>
      <c r="N110" s="81"/>
      <c r="O110" s="81"/>
      <c r="P110" s="171"/>
    </row>
    <row r="111" spans="1:18" s="8" customFormat="1" ht="14.25" x14ac:dyDescent="0.25">
      <c r="A111" s="177"/>
      <c r="B111" s="130"/>
      <c r="C111" s="74" t="s">
        <v>459</v>
      </c>
      <c r="D111" s="10" t="e">
        <f>#REF!-#REF!</f>
        <v>#REF!</v>
      </c>
      <c r="E111" s="168" t="e">
        <f>D111</f>
        <v>#REF!</v>
      </c>
      <c r="F111" s="49">
        <v>2424.1999999999998</v>
      </c>
      <c r="G111" s="82" t="s">
        <v>70</v>
      </c>
      <c r="H111" s="82">
        <v>1</v>
      </c>
      <c r="I111" s="17" t="s">
        <v>95</v>
      </c>
      <c r="J111" s="39"/>
      <c r="K111" s="81"/>
      <c r="L111" s="81"/>
      <c r="M111" s="81"/>
      <c r="N111" s="81"/>
      <c r="O111" s="81"/>
      <c r="P111" s="171"/>
    </row>
    <row r="112" spans="1:18" s="8" customFormat="1" ht="14.25" x14ac:dyDescent="0.25">
      <c r="A112" s="177"/>
      <c r="B112" s="130"/>
      <c r="C112" s="74" t="s">
        <v>458</v>
      </c>
      <c r="D112" s="10" t="e">
        <f>#REF!-#REF!</f>
        <v>#REF!</v>
      </c>
      <c r="E112" s="168" t="e">
        <f>D112</f>
        <v>#REF!</v>
      </c>
      <c r="F112" s="49">
        <v>1053.6000000000001</v>
      </c>
      <c r="G112" s="82" t="s">
        <v>70</v>
      </c>
      <c r="H112" s="82">
        <v>1</v>
      </c>
      <c r="I112" s="17" t="s">
        <v>95</v>
      </c>
      <c r="J112" s="39"/>
      <c r="K112" s="81"/>
      <c r="L112" s="81"/>
      <c r="M112" s="81"/>
      <c r="N112" s="81"/>
      <c r="O112" s="81"/>
      <c r="P112" s="171"/>
    </row>
    <row r="113" spans="1:16" s="8" customFormat="1" ht="14.25" x14ac:dyDescent="0.25">
      <c r="A113" s="177"/>
      <c r="B113" s="130"/>
      <c r="C113" s="74" t="s">
        <v>457</v>
      </c>
      <c r="D113" s="10" t="e">
        <f>#REF!-#REF!</f>
        <v>#REF!</v>
      </c>
      <c r="E113" s="168" t="e">
        <f>D113</f>
        <v>#REF!</v>
      </c>
      <c r="F113" s="49">
        <v>2918.5</v>
      </c>
      <c r="G113" s="82" t="s">
        <v>70</v>
      </c>
      <c r="H113" s="82">
        <v>1</v>
      </c>
      <c r="I113" s="17" t="s">
        <v>95</v>
      </c>
      <c r="J113" s="39"/>
      <c r="K113" s="81"/>
      <c r="L113" s="81"/>
      <c r="M113" s="81"/>
      <c r="N113" s="81"/>
      <c r="O113" s="81"/>
      <c r="P113" s="171"/>
    </row>
    <row r="114" spans="1:16" s="8" customFormat="1" ht="14.25" x14ac:dyDescent="0.25">
      <c r="A114" s="177"/>
      <c r="B114" s="130"/>
      <c r="C114" s="74" t="s">
        <v>456</v>
      </c>
      <c r="D114" s="10" t="e">
        <f>#REF!-#REF!</f>
        <v>#REF!</v>
      </c>
      <c r="E114" s="168" t="e">
        <f>D114</f>
        <v>#REF!</v>
      </c>
      <c r="F114" s="49">
        <v>1440.5</v>
      </c>
      <c r="G114" s="82" t="s">
        <v>70</v>
      </c>
      <c r="H114" s="82">
        <v>1</v>
      </c>
      <c r="I114" s="17" t="s">
        <v>95</v>
      </c>
      <c r="J114" s="39"/>
      <c r="K114" s="81"/>
      <c r="L114" s="81"/>
      <c r="M114" s="81"/>
      <c r="N114" s="81"/>
      <c r="O114" s="81"/>
      <c r="P114" s="171"/>
    </row>
    <row r="115" spans="1:16" s="8" customFormat="1" ht="14.25" x14ac:dyDescent="0.25">
      <c r="A115" s="177"/>
      <c r="B115" s="130"/>
      <c r="C115" s="74" t="s">
        <v>455</v>
      </c>
      <c r="D115" s="10" t="e">
        <f>#REF!-#REF!</f>
        <v>#REF!</v>
      </c>
      <c r="E115" s="168" t="e">
        <f>D115</f>
        <v>#REF!</v>
      </c>
      <c r="F115" s="49">
        <v>1694.2</v>
      </c>
      <c r="G115" s="82" t="s">
        <v>70</v>
      </c>
      <c r="H115" s="82">
        <v>1</v>
      </c>
      <c r="I115" s="17" t="s">
        <v>95</v>
      </c>
      <c r="J115" s="39"/>
      <c r="K115" s="81"/>
      <c r="L115" s="81"/>
      <c r="M115" s="81"/>
      <c r="N115" s="81"/>
      <c r="O115" s="81"/>
      <c r="P115" s="171"/>
    </row>
    <row r="116" spans="1:16" s="8" customFormat="1" ht="14.25" x14ac:dyDescent="0.25">
      <c r="A116" s="177"/>
      <c r="B116" s="130"/>
      <c r="C116" s="74" t="s">
        <v>454</v>
      </c>
      <c r="D116" s="10" t="e">
        <f>#REF!-#REF!</f>
        <v>#REF!</v>
      </c>
      <c r="E116" s="168" t="e">
        <f>D116</f>
        <v>#REF!</v>
      </c>
      <c r="F116" s="49">
        <v>1614.8999999999999</v>
      </c>
      <c r="G116" s="82" t="s">
        <v>70</v>
      </c>
      <c r="H116" s="82">
        <v>1</v>
      </c>
      <c r="I116" s="17" t="s">
        <v>95</v>
      </c>
      <c r="J116" s="39"/>
      <c r="K116" s="81"/>
      <c r="L116" s="81"/>
      <c r="M116" s="81"/>
      <c r="N116" s="81"/>
      <c r="O116" s="81"/>
      <c r="P116" s="171"/>
    </row>
    <row r="117" spans="1:16" s="8" customFormat="1" ht="14.25" x14ac:dyDescent="0.25">
      <c r="A117" s="177"/>
      <c r="B117" s="130"/>
      <c r="C117" s="74" t="s">
        <v>453</v>
      </c>
      <c r="D117" s="10" t="e">
        <f>#REF!-#REF!</f>
        <v>#REF!</v>
      </c>
      <c r="E117" s="168" t="e">
        <f>D117</f>
        <v>#REF!</v>
      </c>
      <c r="F117" s="49">
        <v>3383.2000000000007</v>
      </c>
      <c r="G117" s="82" t="s">
        <v>70</v>
      </c>
      <c r="H117" s="82">
        <v>1</v>
      </c>
      <c r="I117" s="17" t="s">
        <v>95</v>
      </c>
      <c r="J117" s="39"/>
      <c r="K117" s="81"/>
      <c r="L117" s="81"/>
      <c r="M117" s="81"/>
      <c r="N117" s="81"/>
      <c r="O117" s="81"/>
      <c r="P117" s="171"/>
    </row>
    <row r="118" spans="1:16" s="8" customFormat="1" ht="14.25" x14ac:dyDescent="0.25">
      <c r="A118" s="177"/>
      <c r="B118" s="130"/>
      <c r="C118" s="74" t="s">
        <v>452</v>
      </c>
      <c r="D118" s="10" t="e">
        <f>#REF!-#REF!</f>
        <v>#REF!</v>
      </c>
      <c r="E118" s="168" t="e">
        <f>D118</f>
        <v>#REF!</v>
      </c>
      <c r="F118" s="49">
        <v>2956.2999999999997</v>
      </c>
      <c r="G118" s="82" t="s">
        <v>70</v>
      </c>
      <c r="H118" s="82">
        <v>1</v>
      </c>
      <c r="I118" s="17" t="s">
        <v>95</v>
      </c>
      <c r="J118" s="39"/>
      <c r="K118" s="81"/>
      <c r="L118" s="81"/>
      <c r="M118" s="81"/>
      <c r="N118" s="81"/>
      <c r="O118" s="81"/>
      <c r="P118" s="171"/>
    </row>
    <row r="119" spans="1:16" s="8" customFormat="1" ht="14.25" x14ac:dyDescent="0.25">
      <c r="A119" s="177"/>
      <c r="B119" s="130"/>
      <c r="C119" s="74" t="s">
        <v>451</v>
      </c>
      <c r="D119" s="10" t="e">
        <f>#REF!-#REF!</f>
        <v>#REF!</v>
      </c>
      <c r="E119" s="168" t="e">
        <f>D119</f>
        <v>#REF!</v>
      </c>
      <c r="F119" s="49">
        <v>2552.4</v>
      </c>
      <c r="G119" s="82" t="s">
        <v>70</v>
      </c>
      <c r="H119" s="82">
        <v>1</v>
      </c>
      <c r="I119" s="17" t="s">
        <v>95</v>
      </c>
      <c r="J119" s="39"/>
      <c r="K119" s="81"/>
      <c r="L119" s="81"/>
      <c r="M119" s="81"/>
      <c r="N119" s="81"/>
      <c r="O119" s="81"/>
      <c r="P119" s="171"/>
    </row>
    <row r="120" spans="1:16" s="8" customFormat="1" ht="14.25" x14ac:dyDescent="0.25">
      <c r="A120" s="177"/>
      <c r="B120" s="130"/>
      <c r="C120" s="74" t="s">
        <v>450</v>
      </c>
      <c r="D120" s="10" t="e">
        <f>#REF!-#REF!</f>
        <v>#REF!</v>
      </c>
      <c r="E120" s="168" t="e">
        <f>D120</f>
        <v>#REF!</v>
      </c>
      <c r="F120" s="49">
        <v>2702.2000000000003</v>
      </c>
      <c r="G120" s="82" t="s">
        <v>70</v>
      </c>
      <c r="H120" s="82">
        <v>1</v>
      </c>
      <c r="I120" s="17" t="s">
        <v>95</v>
      </c>
      <c r="J120" s="39"/>
      <c r="K120" s="81"/>
      <c r="L120" s="81"/>
      <c r="M120" s="81"/>
      <c r="N120" s="81"/>
      <c r="O120" s="81"/>
      <c r="P120" s="171"/>
    </row>
    <row r="121" spans="1:16" s="8" customFormat="1" ht="14.25" x14ac:dyDescent="0.25">
      <c r="A121" s="177"/>
      <c r="B121" s="130"/>
      <c r="C121" s="74" t="s">
        <v>202</v>
      </c>
      <c r="D121" s="10" t="e">
        <f>#REF!-#REF!</f>
        <v>#REF!</v>
      </c>
      <c r="E121" s="168" t="e">
        <f>D121</f>
        <v>#REF!</v>
      </c>
      <c r="F121" s="49">
        <v>1663.6</v>
      </c>
      <c r="G121" s="82" t="s">
        <v>70</v>
      </c>
      <c r="H121" s="82">
        <v>1</v>
      </c>
      <c r="I121" s="17" t="s">
        <v>95</v>
      </c>
      <c r="J121" s="39"/>
      <c r="K121" s="81"/>
      <c r="L121" s="81"/>
      <c r="M121" s="81"/>
      <c r="N121" s="81"/>
      <c r="O121" s="81"/>
      <c r="P121" s="171"/>
    </row>
    <row r="122" spans="1:16" s="8" customFormat="1" ht="14.25" x14ac:dyDescent="0.25">
      <c r="A122" s="177"/>
      <c r="B122" s="130"/>
      <c r="C122" s="74" t="s">
        <v>203</v>
      </c>
      <c r="D122" s="10" t="e">
        <f>#REF!-#REF!</f>
        <v>#REF!</v>
      </c>
      <c r="E122" s="168" t="e">
        <f>D122</f>
        <v>#REF!</v>
      </c>
      <c r="F122" s="49">
        <v>1865.1000000000001</v>
      </c>
      <c r="G122" s="82" t="s">
        <v>70</v>
      </c>
      <c r="H122" s="82">
        <v>1</v>
      </c>
      <c r="I122" s="17" t="s">
        <v>95</v>
      </c>
      <c r="J122" s="39"/>
      <c r="K122" s="81"/>
      <c r="L122" s="81"/>
      <c r="M122" s="81"/>
      <c r="N122" s="81"/>
      <c r="O122" s="81"/>
      <c r="P122" s="171"/>
    </row>
    <row r="123" spans="1:16" s="8" customFormat="1" ht="14.25" x14ac:dyDescent="0.25">
      <c r="A123" s="177"/>
      <c r="B123" s="130"/>
      <c r="C123" s="74" t="s">
        <v>204</v>
      </c>
      <c r="D123" s="10" t="e">
        <f>#REF!-#REF!</f>
        <v>#REF!</v>
      </c>
      <c r="E123" s="168" t="e">
        <f>D123</f>
        <v>#REF!</v>
      </c>
      <c r="F123" s="49">
        <v>1237.2</v>
      </c>
      <c r="G123" s="82" t="s">
        <v>70</v>
      </c>
      <c r="H123" s="82">
        <v>1</v>
      </c>
      <c r="I123" s="17" t="s">
        <v>95</v>
      </c>
      <c r="J123" s="39"/>
      <c r="K123" s="81"/>
      <c r="L123" s="81"/>
      <c r="M123" s="81"/>
      <c r="N123" s="81"/>
      <c r="O123" s="81"/>
      <c r="P123" s="171"/>
    </row>
    <row r="124" spans="1:16" s="8" customFormat="1" ht="14.25" x14ac:dyDescent="0.25">
      <c r="A124" s="177"/>
      <c r="B124" s="130"/>
      <c r="C124" s="74" t="s">
        <v>205</v>
      </c>
      <c r="D124" s="10" t="e">
        <f>#REF!-#REF!</f>
        <v>#REF!</v>
      </c>
      <c r="E124" s="168" t="e">
        <f>D124</f>
        <v>#REF!</v>
      </c>
      <c r="F124" s="49">
        <v>1278.24</v>
      </c>
      <c r="G124" s="82" t="s">
        <v>70</v>
      </c>
      <c r="H124" s="82">
        <v>1</v>
      </c>
      <c r="I124" s="17" t="s">
        <v>95</v>
      </c>
      <c r="J124" s="39"/>
      <c r="K124" s="81"/>
      <c r="L124" s="81"/>
      <c r="M124" s="81"/>
      <c r="N124" s="81"/>
      <c r="O124" s="81"/>
      <c r="P124" s="171"/>
    </row>
    <row r="125" spans="1:16" s="8" customFormat="1" ht="14.25" x14ac:dyDescent="0.25">
      <c r="A125" s="177"/>
      <c r="B125" s="130"/>
      <c r="C125" s="74" t="s">
        <v>449</v>
      </c>
      <c r="D125" s="10" t="e">
        <f>#REF!-#REF!</f>
        <v>#REF!</v>
      </c>
      <c r="E125" s="168" t="e">
        <f>D125</f>
        <v>#REF!</v>
      </c>
      <c r="F125" s="49">
        <v>781.4</v>
      </c>
      <c r="G125" s="82" t="s">
        <v>70</v>
      </c>
      <c r="H125" s="82">
        <v>1</v>
      </c>
      <c r="I125" s="17" t="s">
        <v>95</v>
      </c>
      <c r="J125" s="39"/>
      <c r="K125" s="81"/>
      <c r="L125" s="81"/>
      <c r="M125" s="81"/>
      <c r="N125" s="81"/>
      <c r="O125" s="81"/>
      <c r="P125" s="171"/>
    </row>
    <row r="126" spans="1:16" s="8" customFormat="1" ht="14.25" x14ac:dyDescent="0.25">
      <c r="A126" s="177"/>
      <c r="B126" s="130"/>
      <c r="C126" s="74" t="s">
        <v>448</v>
      </c>
      <c r="D126" s="10" t="e">
        <f>#REF!-#REF!</f>
        <v>#REF!</v>
      </c>
      <c r="E126" s="168" t="e">
        <f>D126</f>
        <v>#REF!</v>
      </c>
      <c r="F126" s="49">
        <v>2555.6999999999998</v>
      </c>
      <c r="G126" s="82" t="s">
        <v>70</v>
      </c>
      <c r="H126" s="82">
        <v>1</v>
      </c>
      <c r="I126" s="17" t="s">
        <v>95</v>
      </c>
      <c r="J126" s="39"/>
      <c r="K126" s="81"/>
      <c r="L126" s="81"/>
      <c r="M126" s="81"/>
      <c r="N126" s="81"/>
      <c r="O126" s="81"/>
      <c r="P126" s="171"/>
    </row>
    <row r="127" spans="1:16" s="8" customFormat="1" ht="14.25" x14ac:dyDescent="0.25">
      <c r="A127" s="177"/>
      <c r="B127" s="130"/>
      <c r="C127" s="74" t="s">
        <v>447</v>
      </c>
      <c r="D127" s="10" t="e">
        <f>#REF!-#REF!</f>
        <v>#REF!</v>
      </c>
      <c r="E127" s="168" t="e">
        <f>D127</f>
        <v>#REF!</v>
      </c>
      <c r="F127" s="49">
        <v>2546.6999999999998</v>
      </c>
      <c r="G127" s="82" t="s">
        <v>70</v>
      </c>
      <c r="H127" s="82">
        <v>1</v>
      </c>
      <c r="I127" s="17" t="s">
        <v>95</v>
      </c>
      <c r="J127" s="39"/>
      <c r="K127" s="81"/>
      <c r="L127" s="81"/>
      <c r="M127" s="81"/>
      <c r="N127" s="81"/>
      <c r="O127" s="81"/>
      <c r="P127" s="171"/>
    </row>
    <row r="128" spans="1:16" s="8" customFormat="1" ht="14.25" x14ac:dyDescent="0.25">
      <c r="A128" s="177"/>
      <c r="B128" s="131"/>
      <c r="C128" s="17" t="s">
        <v>446</v>
      </c>
      <c r="D128" s="10" t="e">
        <f>#REF!-#REF!</f>
        <v>#REF!</v>
      </c>
      <c r="E128" s="168" t="e">
        <f>D128</f>
        <v>#REF!</v>
      </c>
      <c r="F128" s="49">
        <v>1974.4</v>
      </c>
      <c r="G128" s="82" t="s">
        <v>70</v>
      </c>
      <c r="H128" s="82">
        <v>1</v>
      </c>
      <c r="I128" s="17" t="s">
        <v>95</v>
      </c>
      <c r="J128" s="39"/>
      <c r="K128" s="81"/>
      <c r="L128" s="81"/>
      <c r="M128" s="81"/>
      <c r="N128" s="81"/>
      <c r="O128" s="81"/>
      <c r="P128" s="171"/>
    </row>
    <row r="129" spans="1:18" s="8" customFormat="1" ht="14.25" x14ac:dyDescent="0.25">
      <c r="A129" s="175" t="s">
        <v>437</v>
      </c>
      <c r="B129" s="174"/>
      <c r="C129" s="173"/>
      <c r="D129" s="172" t="e">
        <f>SUM(D101:D128)</f>
        <v>#REF!</v>
      </c>
      <c r="E129" s="172" t="e">
        <f>SUM(E101:E128)</f>
        <v>#REF!</v>
      </c>
      <c r="F129" s="49"/>
      <c r="G129" s="82"/>
      <c r="H129" s="82"/>
      <c r="I129" s="17"/>
      <c r="J129" s="39"/>
      <c r="K129" s="81"/>
      <c r="L129" s="81"/>
      <c r="M129" s="81"/>
      <c r="N129" s="81"/>
      <c r="O129" s="81"/>
      <c r="P129" s="171"/>
      <c r="R129" s="171"/>
    </row>
    <row r="130" spans="1:18" s="16" customFormat="1" ht="13.5" x14ac:dyDescent="0.25">
      <c r="A130" s="17">
        <v>1</v>
      </c>
      <c r="B130" s="129" t="s">
        <v>445</v>
      </c>
      <c r="C130" s="17" t="s">
        <v>444</v>
      </c>
      <c r="D130" s="10">
        <v>125</v>
      </c>
      <c r="E130" s="168"/>
      <c r="F130" s="49">
        <v>1428.8999999999999</v>
      </c>
      <c r="G130" s="82" t="s">
        <v>70</v>
      </c>
      <c r="H130" s="82">
        <v>1</v>
      </c>
      <c r="I130" s="17" t="s">
        <v>106</v>
      </c>
      <c r="J130" s="82"/>
      <c r="K130" s="17"/>
      <c r="L130" s="17"/>
      <c r="M130" s="17"/>
      <c r="N130" s="17"/>
      <c r="O130" s="10"/>
    </row>
    <row r="131" spans="1:18" s="16" customFormat="1" ht="13.5" x14ac:dyDescent="0.25">
      <c r="A131" s="17">
        <v>2</v>
      </c>
      <c r="B131" s="130"/>
      <c r="C131" s="176" t="s">
        <v>443</v>
      </c>
      <c r="D131" s="10">
        <v>125</v>
      </c>
      <c r="E131" s="168"/>
      <c r="F131" s="49">
        <v>2272.8000000000002</v>
      </c>
      <c r="G131" s="82" t="s">
        <v>70</v>
      </c>
      <c r="H131" s="82">
        <v>1</v>
      </c>
      <c r="I131" s="17" t="s">
        <v>106</v>
      </c>
      <c r="J131" s="82"/>
      <c r="K131" s="17"/>
      <c r="L131" s="17"/>
      <c r="M131" s="17"/>
      <c r="N131" s="17"/>
      <c r="O131" s="10"/>
    </row>
    <row r="132" spans="1:18" s="16" customFormat="1" ht="13.5" x14ac:dyDescent="0.25">
      <c r="A132" s="17">
        <v>3</v>
      </c>
      <c r="B132" s="130"/>
      <c r="C132" s="17" t="s">
        <v>442</v>
      </c>
      <c r="D132" s="10">
        <v>125</v>
      </c>
      <c r="E132" s="168"/>
      <c r="F132" s="49">
        <v>1485.69</v>
      </c>
      <c r="G132" s="82" t="s">
        <v>70</v>
      </c>
      <c r="H132" s="82">
        <v>1</v>
      </c>
      <c r="I132" s="17" t="s">
        <v>106</v>
      </c>
      <c r="J132" s="82"/>
      <c r="K132" s="17"/>
      <c r="L132" s="17"/>
      <c r="M132" s="17"/>
      <c r="N132" s="17"/>
      <c r="O132" s="10"/>
    </row>
    <row r="133" spans="1:18" s="16" customFormat="1" ht="13.5" x14ac:dyDescent="0.25">
      <c r="A133" s="17">
        <v>4</v>
      </c>
      <c r="B133" s="130"/>
      <c r="C133" s="17" t="s">
        <v>441</v>
      </c>
      <c r="D133" s="10">
        <v>125</v>
      </c>
      <c r="E133" s="168"/>
      <c r="F133" s="49">
        <v>1865.1000000000001</v>
      </c>
      <c r="G133" s="82" t="s">
        <v>70</v>
      </c>
      <c r="H133" s="82">
        <v>1</v>
      </c>
      <c r="I133" s="17" t="s">
        <v>106</v>
      </c>
      <c r="J133" s="82"/>
      <c r="K133" s="17"/>
      <c r="L133" s="17"/>
      <c r="M133" s="17"/>
      <c r="N133" s="17"/>
      <c r="O133" s="10"/>
    </row>
    <row r="134" spans="1:18" s="16" customFormat="1" ht="13.5" x14ac:dyDescent="0.25">
      <c r="A134" s="17">
        <v>5</v>
      </c>
      <c r="B134" s="130"/>
      <c r="C134" s="176" t="s">
        <v>440</v>
      </c>
      <c r="D134" s="10">
        <v>125</v>
      </c>
      <c r="E134" s="168"/>
      <c r="F134" s="49">
        <v>2301.7600000000002</v>
      </c>
      <c r="G134" s="82" t="s">
        <v>70</v>
      </c>
      <c r="H134" s="82">
        <v>1</v>
      </c>
      <c r="I134" s="17" t="s">
        <v>106</v>
      </c>
      <c r="J134" s="82"/>
      <c r="K134" s="17"/>
      <c r="L134" s="17"/>
      <c r="M134" s="17"/>
      <c r="N134" s="17"/>
      <c r="O134" s="10"/>
    </row>
    <row r="135" spans="1:18" s="16" customFormat="1" ht="13.5" x14ac:dyDescent="0.25">
      <c r="A135" s="17">
        <v>6</v>
      </c>
      <c r="B135" s="130"/>
      <c r="C135" s="176" t="s">
        <v>231</v>
      </c>
      <c r="D135" s="10">
        <v>125</v>
      </c>
      <c r="E135" s="168"/>
      <c r="F135" s="49">
        <v>1832.6</v>
      </c>
      <c r="G135" s="82" t="s">
        <v>70</v>
      </c>
      <c r="H135" s="82">
        <v>1</v>
      </c>
      <c r="I135" s="17" t="s">
        <v>106</v>
      </c>
      <c r="J135" s="82"/>
      <c r="K135" s="17"/>
      <c r="L135" s="17"/>
      <c r="M135" s="17"/>
      <c r="N135" s="17"/>
      <c r="O135" s="10"/>
    </row>
    <row r="136" spans="1:18" s="16" customFormat="1" ht="13.5" x14ac:dyDescent="0.25">
      <c r="A136" s="17">
        <v>7</v>
      </c>
      <c r="B136" s="130"/>
      <c r="C136" s="176" t="s">
        <v>183</v>
      </c>
      <c r="D136" s="10">
        <v>125</v>
      </c>
      <c r="E136" s="168"/>
      <c r="F136" s="49">
        <v>2625.7000000000003</v>
      </c>
      <c r="G136" s="82" t="s">
        <v>70</v>
      </c>
      <c r="H136" s="82">
        <v>1</v>
      </c>
      <c r="I136" s="17" t="s">
        <v>106</v>
      </c>
      <c r="J136" s="82"/>
      <c r="K136" s="17"/>
      <c r="L136" s="17"/>
      <c r="M136" s="17"/>
      <c r="N136" s="17"/>
      <c r="O136" s="10"/>
    </row>
    <row r="137" spans="1:18" s="16" customFormat="1" ht="13.5" x14ac:dyDescent="0.25">
      <c r="A137" s="17">
        <v>8</v>
      </c>
      <c r="B137" s="130"/>
      <c r="C137" s="176" t="s">
        <v>230</v>
      </c>
      <c r="D137" s="10">
        <v>125</v>
      </c>
      <c r="E137" s="168"/>
      <c r="F137" s="49">
        <v>1295.3999999999999</v>
      </c>
      <c r="G137" s="82" t="s">
        <v>70</v>
      </c>
      <c r="H137" s="82">
        <v>1</v>
      </c>
      <c r="I137" s="17" t="s">
        <v>106</v>
      </c>
      <c r="J137" s="82"/>
      <c r="K137" s="17"/>
      <c r="L137" s="17"/>
      <c r="M137" s="17"/>
      <c r="N137" s="17"/>
      <c r="O137" s="10"/>
    </row>
    <row r="138" spans="1:18" s="16" customFormat="1" ht="13.5" x14ac:dyDescent="0.25">
      <c r="A138" s="17">
        <v>9</v>
      </c>
      <c r="B138" s="130"/>
      <c r="C138" s="17" t="s">
        <v>229</v>
      </c>
      <c r="D138" s="10">
        <v>125</v>
      </c>
      <c r="E138" s="168"/>
      <c r="F138" s="49">
        <v>1820.2800000000002</v>
      </c>
      <c r="G138" s="82" t="s">
        <v>70</v>
      </c>
      <c r="H138" s="82">
        <v>1</v>
      </c>
      <c r="I138" s="17" t="s">
        <v>106</v>
      </c>
      <c r="J138" s="82"/>
      <c r="K138" s="17"/>
      <c r="L138" s="17"/>
      <c r="M138" s="17"/>
      <c r="N138" s="17"/>
      <c r="O138" s="10"/>
    </row>
    <row r="139" spans="1:18" s="16" customFormat="1" ht="13.5" x14ac:dyDescent="0.25">
      <c r="A139" s="17">
        <v>10</v>
      </c>
      <c r="B139" s="130"/>
      <c r="C139" s="176" t="s">
        <v>419</v>
      </c>
      <c r="D139" s="10">
        <v>125</v>
      </c>
      <c r="E139" s="168"/>
      <c r="F139" s="49">
        <v>2718.4700000000003</v>
      </c>
      <c r="G139" s="82" t="s">
        <v>70</v>
      </c>
      <c r="H139" s="82">
        <v>2</v>
      </c>
      <c r="I139" s="17" t="s">
        <v>106</v>
      </c>
      <c r="J139" s="82"/>
      <c r="K139" s="17"/>
      <c r="L139" s="17"/>
      <c r="M139" s="17"/>
      <c r="N139" s="17"/>
      <c r="O139" s="10"/>
    </row>
    <row r="140" spans="1:18" s="16" customFormat="1" ht="13.5" x14ac:dyDescent="0.25">
      <c r="A140" s="17">
        <v>11</v>
      </c>
      <c r="B140" s="130"/>
      <c r="C140" s="176" t="s">
        <v>439</v>
      </c>
      <c r="D140" s="10">
        <v>125</v>
      </c>
      <c r="E140" s="168"/>
      <c r="F140" s="49">
        <v>1694.2</v>
      </c>
      <c r="G140" s="82" t="s">
        <v>70</v>
      </c>
      <c r="H140" s="82">
        <v>1</v>
      </c>
      <c r="I140" s="17" t="s">
        <v>106</v>
      </c>
      <c r="J140" s="82"/>
      <c r="K140" s="17"/>
      <c r="L140" s="17"/>
      <c r="M140" s="17"/>
      <c r="N140" s="17"/>
      <c r="O140" s="10"/>
    </row>
    <row r="141" spans="1:18" s="16" customFormat="1" ht="13.5" x14ac:dyDescent="0.25">
      <c r="A141" s="17">
        <v>12</v>
      </c>
      <c r="B141" s="131"/>
      <c r="C141" s="176" t="s">
        <v>438</v>
      </c>
      <c r="D141" s="10">
        <v>125</v>
      </c>
      <c r="E141" s="168"/>
      <c r="F141" s="49">
        <v>1826.9</v>
      </c>
      <c r="G141" s="82" t="s">
        <v>70</v>
      </c>
      <c r="H141" s="82">
        <v>1</v>
      </c>
      <c r="I141" s="17" t="s">
        <v>106</v>
      </c>
      <c r="J141" s="82"/>
      <c r="K141" s="17"/>
      <c r="L141" s="17"/>
      <c r="M141" s="17"/>
      <c r="N141" s="17"/>
      <c r="O141" s="10"/>
    </row>
    <row r="142" spans="1:18" s="8" customFormat="1" ht="14.25" x14ac:dyDescent="0.25">
      <c r="A142" s="175" t="s">
        <v>437</v>
      </c>
      <c r="B142" s="174"/>
      <c r="C142" s="173"/>
      <c r="D142" s="172">
        <f>SUM(D130:D141)</f>
        <v>1500</v>
      </c>
      <c r="E142" s="172">
        <f>SUM(E130:E141)</f>
        <v>0</v>
      </c>
      <c r="F142" s="49"/>
      <c r="G142" s="82"/>
      <c r="H142" s="82"/>
      <c r="I142" s="17"/>
      <c r="J142" s="39"/>
      <c r="K142" s="81"/>
      <c r="L142" s="81"/>
      <c r="M142" s="81"/>
      <c r="N142" s="81"/>
      <c r="O142" s="81"/>
    </row>
    <row r="143" spans="1:18" s="8" customFormat="1" ht="14.25" x14ac:dyDescent="0.25">
      <c r="A143" s="2"/>
      <c r="B143" s="3" t="s">
        <v>39</v>
      </c>
      <c r="C143" s="3"/>
      <c r="D143" s="26" t="e">
        <f>D142+D129+D100+D84+D63</f>
        <v>#REF!</v>
      </c>
      <c r="E143" s="26" t="e">
        <f>E142+E129+E100+E84+E63</f>
        <v>#REF!</v>
      </c>
      <c r="F143" s="58"/>
      <c r="G143" s="169"/>
      <c r="H143" s="26"/>
      <c r="I143" s="2"/>
      <c r="J143" s="4"/>
      <c r="K143" s="4"/>
      <c r="L143" s="4"/>
      <c r="M143" s="4"/>
      <c r="N143" s="6"/>
      <c r="O143" s="167"/>
      <c r="Q143" s="171"/>
    </row>
    <row r="144" spans="1:18" s="8" customFormat="1" ht="14.25" x14ac:dyDescent="0.25">
      <c r="A144" s="166" t="s">
        <v>269</v>
      </c>
      <c r="B144" s="167"/>
      <c r="C144" s="166"/>
      <c r="D144" s="166"/>
      <c r="E144" s="166"/>
      <c r="F144" s="166"/>
      <c r="G144" s="166"/>
      <c r="H144" s="166"/>
      <c r="I144" s="166"/>
      <c r="J144" s="39"/>
      <c r="K144" s="166"/>
      <c r="L144" s="166"/>
      <c r="M144" s="166"/>
      <c r="N144" s="166"/>
      <c r="O144" s="166"/>
    </row>
    <row r="145" spans="1:15" s="51" customFormat="1" ht="13.5" customHeight="1" x14ac:dyDescent="0.2">
      <c r="A145" s="41">
        <v>1</v>
      </c>
      <c r="B145" s="64" t="s">
        <v>436</v>
      </c>
      <c r="C145" s="61" t="s">
        <v>435</v>
      </c>
      <c r="D145" s="10">
        <v>85.166920000000005</v>
      </c>
      <c r="E145" s="168">
        <v>84.261290000000002</v>
      </c>
      <c r="F145" s="39">
        <v>2065.58</v>
      </c>
      <c r="G145" s="39" t="s">
        <v>124</v>
      </c>
      <c r="H145" s="170">
        <f>10+38+5+2+3+2+1</f>
        <v>61</v>
      </c>
      <c r="I145" s="7" t="s">
        <v>95</v>
      </c>
      <c r="J145" s="39"/>
      <c r="K145" s="52"/>
      <c r="L145" s="52"/>
      <c r="M145" s="52"/>
      <c r="N145" s="52"/>
      <c r="O145" s="99"/>
    </row>
    <row r="146" spans="1:15" s="51" customFormat="1" ht="13.5" customHeight="1" x14ac:dyDescent="0.2">
      <c r="A146" s="41">
        <v>2</v>
      </c>
      <c r="B146" s="64" t="s">
        <v>434</v>
      </c>
      <c r="C146" s="61" t="s">
        <v>2</v>
      </c>
      <c r="D146" s="10">
        <v>1000</v>
      </c>
      <c r="E146" s="168"/>
      <c r="F146" s="39">
        <v>8501.9</v>
      </c>
      <c r="G146" s="39" t="s">
        <v>124</v>
      </c>
      <c r="H146" s="170"/>
      <c r="I146" s="7" t="s">
        <v>106</v>
      </c>
      <c r="J146" s="39"/>
      <c r="K146" s="52"/>
      <c r="L146" s="52"/>
      <c r="M146" s="52"/>
      <c r="N146" s="52"/>
      <c r="O146" s="99"/>
    </row>
    <row r="147" spans="1:15" s="8" customFormat="1" ht="14.25" x14ac:dyDescent="0.25">
      <c r="A147" s="2"/>
      <c r="B147" s="3" t="s">
        <v>39</v>
      </c>
      <c r="C147" s="3"/>
      <c r="D147" s="26">
        <f>SUM(D145:D146)</f>
        <v>1085.1669200000001</v>
      </c>
      <c r="E147" s="26">
        <f>SUM(E145:E146)</f>
        <v>84.261290000000002</v>
      </c>
      <c r="F147" s="26"/>
      <c r="G147" s="58"/>
      <c r="H147" s="169"/>
      <c r="I147" s="26"/>
      <c r="J147" s="39"/>
      <c r="K147" s="4"/>
      <c r="L147" s="4"/>
      <c r="M147" s="4"/>
      <c r="N147" s="4"/>
      <c r="O147" s="6"/>
    </row>
    <row r="148" spans="1:15" s="8" customFormat="1" ht="14.25" x14ac:dyDescent="0.25">
      <c r="A148" s="166" t="s">
        <v>433</v>
      </c>
      <c r="B148" s="167"/>
      <c r="C148" s="166"/>
      <c r="D148" s="166"/>
      <c r="E148" s="166"/>
      <c r="F148" s="166"/>
      <c r="G148" s="166"/>
      <c r="H148" s="166"/>
      <c r="I148" s="166"/>
      <c r="J148" s="39"/>
      <c r="K148" s="166"/>
      <c r="L148" s="166"/>
      <c r="M148" s="166"/>
      <c r="N148" s="166"/>
      <c r="O148" s="166"/>
    </row>
    <row r="149" spans="1:15" s="51" customFormat="1" ht="13.5" x14ac:dyDescent="0.2">
      <c r="A149" s="41">
        <v>1</v>
      </c>
      <c r="B149" s="90" t="s">
        <v>432</v>
      </c>
      <c r="C149" s="61" t="s">
        <v>430</v>
      </c>
      <c r="D149" s="10">
        <v>35.399059999999999</v>
      </c>
      <c r="E149" s="168">
        <f>D149</f>
        <v>35.399059999999999</v>
      </c>
      <c r="F149" s="39">
        <v>5005</v>
      </c>
      <c r="G149" s="39" t="s">
        <v>309</v>
      </c>
      <c r="H149" s="19">
        <v>3</v>
      </c>
      <c r="I149" s="7" t="s">
        <v>425</v>
      </c>
      <c r="J149" s="39"/>
      <c r="K149" s="52"/>
      <c r="L149" s="52"/>
      <c r="M149" s="52"/>
      <c r="N149" s="52"/>
      <c r="O149" s="99"/>
    </row>
    <row r="150" spans="1:15" s="51" customFormat="1" ht="13.5" x14ac:dyDescent="0.2">
      <c r="A150" s="41">
        <v>2</v>
      </c>
      <c r="B150" s="90" t="s">
        <v>431</v>
      </c>
      <c r="C150" s="61" t="s">
        <v>430</v>
      </c>
      <c r="D150" s="10">
        <v>25.358409999999999</v>
      </c>
      <c r="E150" s="168">
        <f>D150</f>
        <v>25.358409999999999</v>
      </c>
      <c r="F150" s="39">
        <v>5005</v>
      </c>
      <c r="G150" s="39" t="s">
        <v>429</v>
      </c>
      <c r="H150" s="19">
        <v>1</v>
      </c>
      <c r="I150" s="7" t="s">
        <v>425</v>
      </c>
      <c r="J150" s="39"/>
      <c r="K150" s="52"/>
      <c r="L150" s="52"/>
      <c r="M150" s="52"/>
      <c r="N150" s="52"/>
      <c r="O150" s="99"/>
    </row>
    <row r="151" spans="1:15" s="51" customFormat="1" ht="13.5" x14ac:dyDescent="0.2">
      <c r="A151" s="41">
        <v>3</v>
      </c>
      <c r="B151" s="90" t="s">
        <v>428</v>
      </c>
      <c r="C151" s="61" t="s">
        <v>427</v>
      </c>
      <c r="D151" s="10">
        <v>31.30782</v>
      </c>
      <c r="E151" s="168">
        <f>D151</f>
        <v>31.30782</v>
      </c>
      <c r="F151" s="39">
        <v>2512.5700000000002</v>
      </c>
      <c r="G151" s="39" t="s">
        <v>426</v>
      </c>
      <c r="H151" s="19">
        <v>1</v>
      </c>
      <c r="I151" s="7" t="s">
        <v>425</v>
      </c>
      <c r="J151" s="39"/>
      <c r="K151" s="52"/>
      <c r="L151" s="52"/>
      <c r="M151" s="52"/>
      <c r="N151" s="52"/>
      <c r="O151" s="99"/>
    </row>
    <row r="152" spans="1:15" s="51" customFormat="1" ht="14.25" x14ac:dyDescent="0.2">
      <c r="A152" s="2"/>
      <c r="B152" s="3" t="s">
        <v>39</v>
      </c>
      <c r="C152" s="54"/>
      <c r="D152" s="27">
        <f>SUM(D149:D151)</f>
        <v>92.065290000000005</v>
      </c>
      <c r="E152" s="27">
        <f>SUM(E149:E151)</f>
        <v>92.065290000000005</v>
      </c>
      <c r="F152" s="55"/>
      <c r="G152" s="2"/>
      <c r="H152" s="56"/>
      <c r="I152" s="55"/>
      <c r="J152" s="57"/>
      <c r="K152" s="58"/>
      <c r="L152" s="58"/>
      <c r="M152" s="58"/>
      <c r="N152" s="58"/>
      <c r="O152" s="59"/>
    </row>
    <row r="153" spans="1:15" s="8" customFormat="1" ht="14.25" x14ac:dyDescent="0.25">
      <c r="A153" s="166" t="s">
        <v>105</v>
      </c>
      <c r="B153" s="167"/>
      <c r="C153" s="166"/>
      <c r="D153" s="166"/>
      <c r="E153" s="166"/>
      <c r="F153" s="166"/>
      <c r="G153" s="166"/>
      <c r="H153" s="166"/>
      <c r="I153" s="166"/>
      <c r="J153" s="81"/>
      <c r="K153" s="166"/>
      <c r="L153" s="166"/>
      <c r="M153" s="166"/>
      <c r="N153" s="166"/>
      <c r="O153" s="166"/>
    </row>
    <row r="154" spans="1:15" s="51" customFormat="1" ht="13.5" x14ac:dyDescent="0.2">
      <c r="A154" s="41">
        <v>1</v>
      </c>
      <c r="B154" s="90" t="s">
        <v>108</v>
      </c>
      <c r="C154" s="61" t="s">
        <v>424</v>
      </c>
      <c r="D154" s="10">
        <v>3000</v>
      </c>
      <c r="E154" s="165"/>
      <c r="F154" s="39"/>
      <c r="G154" s="39"/>
      <c r="H154" s="19"/>
      <c r="I154" s="7"/>
      <c r="J154" s="39" t="s">
        <v>107</v>
      </c>
      <c r="K154" s="52"/>
      <c r="L154" s="52"/>
      <c r="M154" s="52"/>
      <c r="N154" s="52"/>
      <c r="O154" s="99">
        <f>E154</f>
        <v>0</v>
      </c>
    </row>
    <row r="155" spans="1:15" s="51" customFormat="1" ht="14.25" x14ac:dyDescent="0.2">
      <c r="A155" s="2"/>
      <c r="B155" s="3" t="s">
        <v>39</v>
      </c>
      <c r="C155" s="54"/>
      <c r="D155" s="27">
        <f>SUM(D154:D154)</f>
        <v>3000</v>
      </c>
      <c r="E155" s="27">
        <f>SUM(E154:E154)</f>
        <v>0</v>
      </c>
      <c r="F155" s="55"/>
      <c r="G155" s="2"/>
      <c r="H155" s="56"/>
      <c r="I155" s="55"/>
      <c r="J155" s="57"/>
      <c r="K155" s="58"/>
      <c r="L155" s="58"/>
      <c r="M155" s="58"/>
      <c r="N155" s="58"/>
      <c r="O155" s="59"/>
    </row>
    <row r="156" spans="1:15" s="29" customFormat="1" ht="14.25" x14ac:dyDescent="0.25">
      <c r="A156" s="24" t="s">
        <v>42</v>
      </c>
      <c r="B156" s="24"/>
      <c r="C156" s="24"/>
      <c r="D156" s="30" t="e">
        <f>D155+D152+D147+D143+D39+D36</f>
        <v>#REF!</v>
      </c>
      <c r="E156" s="30" t="e">
        <f>E155+E152+E147+E143+E39+E36</f>
        <v>#REF!</v>
      </c>
      <c r="F156" s="31"/>
      <c r="G156" s="31"/>
      <c r="H156" s="66"/>
      <c r="I156" s="31"/>
      <c r="J156" s="31"/>
      <c r="K156" s="31"/>
      <c r="L156" s="31"/>
      <c r="M156" s="31"/>
      <c r="N156" s="31"/>
      <c r="O156" s="164" t="e">
        <f>SUM(#REF!)</f>
        <v>#REF!</v>
      </c>
    </row>
  </sheetData>
  <mergeCells count="28">
    <mergeCell ref="A100:C100"/>
    <mergeCell ref="B101:B128"/>
    <mergeCell ref="B24:B33"/>
    <mergeCell ref="A129:C129"/>
    <mergeCell ref="A63:C63"/>
    <mergeCell ref="A142:C142"/>
    <mergeCell ref="B34:B35"/>
    <mergeCell ref="B41:B62"/>
    <mergeCell ref="B64:B83"/>
    <mergeCell ref="B130:B141"/>
    <mergeCell ref="B85:B99"/>
    <mergeCell ref="A84:C84"/>
    <mergeCell ref="J3:J4"/>
    <mergeCell ref="K3:O3"/>
    <mergeCell ref="N4:O4"/>
    <mergeCell ref="A7:D7"/>
    <mergeCell ref="B11:B14"/>
    <mergeCell ref="B15:B18"/>
    <mergeCell ref="B19:B22"/>
    <mergeCell ref="A1:O1"/>
    <mergeCell ref="A3:A4"/>
    <mergeCell ref="B3:B4"/>
    <mergeCell ref="C3:C4"/>
    <mergeCell ref="D3:E3"/>
    <mergeCell ref="F3:F4"/>
    <mergeCell ref="G3:G4"/>
    <mergeCell ref="H3:H4"/>
    <mergeCell ref="I3:I4"/>
  </mergeCells>
  <pageMargins left="0.31496062992125984" right="0.11811023622047245" top="0.17" bottom="0.22" header="0.17" footer="0.17"/>
  <pageSetup paperSize="9" scale="72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5"/>
  <sheetViews>
    <sheetView topLeftCell="A94" workbookViewId="0">
      <selection activeCell="E196" sqref="E196"/>
    </sheetView>
  </sheetViews>
  <sheetFormatPr defaultRowHeight="13.5" x14ac:dyDescent="0.25"/>
  <cols>
    <col min="1" max="1" width="4.5703125" style="16" customWidth="1"/>
    <col min="2" max="2" width="89.85546875" style="12" customWidth="1"/>
    <col min="3" max="3" width="29" style="12" customWidth="1"/>
    <col min="4" max="4" width="26.28515625" style="12" customWidth="1"/>
    <col min="5" max="5" width="15.7109375" style="12" customWidth="1"/>
    <col min="6" max="6" width="26.5703125" style="67" customWidth="1"/>
    <col min="7" max="7" width="16.85546875" style="12" customWidth="1"/>
    <col min="8" max="16384" width="9.140625" style="12"/>
  </cols>
  <sheetData>
    <row r="1" spans="1:7" s="33" customFormat="1" ht="18.75" x14ac:dyDescent="0.3">
      <c r="A1" s="135" t="s">
        <v>217</v>
      </c>
      <c r="B1" s="135"/>
      <c r="C1" s="135"/>
      <c r="D1" s="135"/>
      <c r="E1" s="135"/>
      <c r="F1" s="135"/>
      <c r="G1" s="135"/>
    </row>
    <row r="3" spans="1:7" s="14" customFormat="1" ht="13.5" customHeight="1" x14ac:dyDescent="0.25">
      <c r="A3" s="138" t="s">
        <v>0</v>
      </c>
      <c r="B3" s="136" t="s">
        <v>18</v>
      </c>
      <c r="C3" s="136" t="s">
        <v>19</v>
      </c>
      <c r="D3" s="126" t="s">
        <v>218</v>
      </c>
      <c r="E3" s="137" t="s">
        <v>103</v>
      </c>
      <c r="F3" s="136" t="s">
        <v>23</v>
      </c>
      <c r="G3" s="136" t="s">
        <v>24</v>
      </c>
    </row>
    <row r="4" spans="1:7" ht="13.5" customHeight="1" x14ac:dyDescent="0.25">
      <c r="A4" s="138"/>
      <c r="B4" s="136"/>
      <c r="C4" s="136"/>
      <c r="D4" s="127"/>
      <c r="E4" s="137"/>
      <c r="F4" s="136"/>
      <c r="G4" s="136"/>
    </row>
    <row r="5" spans="1:7" s="16" customFormat="1" x14ac:dyDescent="0.25">
      <c r="A5" s="138"/>
      <c r="B5" s="136"/>
      <c r="C5" s="136"/>
      <c r="D5" s="128"/>
      <c r="E5" s="137"/>
      <c r="F5" s="136"/>
      <c r="G5" s="136"/>
    </row>
    <row r="6" spans="1:7" s="16" customFormat="1" x14ac:dyDescent="0.25">
      <c r="A6" s="17">
        <v>1</v>
      </c>
      <c r="B6" s="18">
        <v>2</v>
      </c>
      <c r="C6" s="19">
        <v>3</v>
      </c>
      <c r="D6" s="18">
        <v>4</v>
      </c>
      <c r="E6" s="19">
        <v>5</v>
      </c>
      <c r="F6" s="18">
        <v>8</v>
      </c>
      <c r="G6" s="19">
        <v>9</v>
      </c>
    </row>
    <row r="7" spans="1:7" s="8" customFormat="1" ht="14.25" x14ac:dyDescent="0.25">
      <c r="A7" s="45"/>
      <c r="B7" s="132" t="s">
        <v>34</v>
      </c>
      <c r="C7" s="132"/>
      <c r="D7" s="132"/>
      <c r="E7" s="132"/>
      <c r="F7" s="132"/>
      <c r="G7" s="132"/>
    </row>
    <row r="8" spans="1:7" s="8" customFormat="1" ht="14.25" x14ac:dyDescent="0.25">
      <c r="A8" s="139" t="s">
        <v>35</v>
      </c>
      <c r="B8" s="140"/>
      <c r="C8" s="140"/>
      <c r="D8" s="141"/>
      <c r="E8" s="1">
        <f>E384</f>
        <v>0</v>
      </c>
      <c r="F8" s="1">
        <f>F384</f>
        <v>0</v>
      </c>
      <c r="G8" s="1">
        <f>G384</f>
        <v>0</v>
      </c>
    </row>
    <row r="9" spans="1:7" s="29" customFormat="1" ht="14.25" x14ac:dyDescent="0.25">
      <c r="A9" s="22" t="s">
        <v>36</v>
      </c>
      <c r="B9" s="23"/>
      <c r="C9" s="24"/>
      <c r="D9" s="25"/>
      <c r="E9" s="25"/>
      <c r="F9" s="65"/>
      <c r="G9" s="24"/>
    </row>
    <row r="10" spans="1:7" s="8" customFormat="1" ht="14.25" x14ac:dyDescent="0.25">
      <c r="A10" s="143" t="s">
        <v>37</v>
      </c>
      <c r="B10" s="144"/>
      <c r="C10" s="144"/>
      <c r="D10" s="144"/>
      <c r="E10" s="144"/>
      <c r="F10" s="144"/>
      <c r="G10" s="144"/>
    </row>
    <row r="11" spans="1:7" s="38" customFormat="1" ht="27" x14ac:dyDescent="0.25">
      <c r="A11" s="41">
        <v>1</v>
      </c>
      <c r="B11" s="9" t="s">
        <v>77</v>
      </c>
      <c r="C11" s="7" t="s">
        <v>78</v>
      </c>
      <c r="D11" s="40">
        <v>10</v>
      </c>
      <c r="E11" s="47">
        <v>2162.1</v>
      </c>
      <c r="F11" s="39" t="s">
        <v>106</v>
      </c>
      <c r="G11" s="39" t="s">
        <v>80</v>
      </c>
    </row>
    <row r="12" spans="1:7" s="8" customFormat="1" x14ac:dyDescent="0.25">
      <c r="A12" s="45">
        <v>2</v>
      </c>
      <c r="B12" s="133" t="s">
        <v>100</v>
      </c>
      <c r="C12" s="9" t="s">
        <v>43</v>
      </c>
      <c r="D12" s="10">
        <v>3</v>
      </c>
      <c r="E12" s="48">
        <v>2478.1</v>
      </c>
      <c r="F12" s="39" t="s">
        <v>106</v>
      </c>
      <c r="G12" s="36" t="s">
        <v>80</v>
      </c>
    </row>
    <row r="13" spans="1:7" s="8" customFormat="1" x14ac:dyDescent="0.25">
      <c r="A13" s="41">
        <v>3</v>
      </c>
      <c r="B13" s="134"/>
      <c r="C13" s="9" t="s">
        <v>46</v>
      </c>
      <c r="D13" s="10">
        <v>3</v>
      </c>
      <c r="E13" s="48">
        <v>2656.1</v>
      </c>
      <c r="F13" s="39" t="s">
        <v>106</v>
      </c>
      <c r="G13" s="36" t="s">
        <v>80</v>
      </c>
    </row>
    <row r="14" spans="1:7" s="8" customFormat="1" x14ac:dyDescent="0.25">
      <c r="A14" s="45">
        <v>4</v>
      </c>
      <c r="B14" s="134"/>
      <c r="C14" s="9" t="s">
        <v>47</v>
      </c>
      <c r="D14" s="10">
        <v>3</v>
      </c>
      <c r="E14" s="48">
        <v>2717.9</v>
      </c>
      <c r="F14" s="39" t="s">
        <v>106</v>
      </c>
      <c r="G14" s="36" t="s">
        <v>80</v>
      </c>
    </row>
    <row r="15" spans="1:7" s="8" customFormat="1" x14ac:dyDescent="0.25">
      <c r="A15" s="41">
        <v>5</v>
      </c>
      <c r="B15" s="134"/>
      <c r="C15" s="9" t="s">
        <v>48</v>
      </c>
      <c r="D15" s="10">
        <v>3</v>
      </c>
      <c r="E15" s="48">
        <v>1809.32</v>
      </c>
      <c r="F15" s="39" t="s">
        <v>106</v>
      </c>
      <c r="G15" s="36" t="s">
        <v>80</v>
      </c>
    </row>
    <row r="16" spans="1:7" s="8" customFormat="1" x14ac:dyDescent="0.25">
      <c r="A16" s="45">
        <v>6</v>
      </c>
      <c r="B16" s="134"/>
      <c r="C16" s="9" t="s">
        <v>49</v>
      </c>
      <c r="D16" s="10">
        <v>3</v>
      </c>
      <c r="E16" s="48">
        <v>2342.4</v>
      </c>
      <c r="F16" s="39" t="s">
        <v>106</v>
      </c>
      <c r="G16" s="36" t="s">
        <v>80</v>
      </c>
    </row>
    <row r="17" spans="1:7" s="8" customFormat="1" x14ac:dyDescent="0.25">
      <c r="A17" s="41">
        <v>7</v>
      </c>
      <c r="B17" s="134"/>
      <c r="C17" s="9" t="s">
        <v>50</v>
      </c>
      <c r="D17" s="10">
        <v>3</v>
      </c>
      <c r="E17" s="48">
        <v>3004.84</v>
      </c>
      <c r="F17" s="39" t="s">
        <v>106</v>
      </c>
      <c r="G17" s="36" t="s">
        <v>80</v>
      </c>
    </row>
    <row r="18" spans="1:7" s="8" customFormat="1" x14ac:dyDescent="0.25">
      <c r="A18" s="45">
        <v>8</v>
      </c>
      <c r="B18" s="134"/>
      <c r="C18" s="9" t="s">
        <v>51</v>
      </c>
      <c r="D18" s="10">
        <v>3</v>
      </c>
      <c r="E18" s="48">
        <v>3551.3</v>
      </c>
      <c r="F18" s="39" t="s">
        <v>106</v>
      </c>
      <c r="G18" s="36" t="s">
        <v>80</v>
      </c>
    </row>
    <row r="19" spans="1:7" s="8" customFormat="1" x14ac:dyDescent="0.25">
      <c r="A19" s="41">
        <v>9</v>
      </c>
      <c r="B19" s="134"/>
      <c r="C19" s="9" t="s">
        <v>52</v>
      </c>
      <c r="D19" s="10">
        <v>3</v>
      </c>
      <c r="E19" s="48">
        <v>1424</v>
      </c>
      <c r="F19" s="39" t="s">
        <v>106</v>
      </c>
      <c r="G19" s="36" t="s">
        <v>80</v>
      </c>
    </row>
    <row r="20" spans="1:7" s="8" customFormat="1" x14ac:dyDescent="0.25">
      <c r="A20" s="45">
        <v>10</v>
      </c>
      <c r="B20" s="134"/>
      <c r="C20" s="9" t="s">
        <v>53</v>
      </c>
      <c r="D20" s="10">
        <v>3</v>
      </c>
      <c r="E20" s="48">
        <v>2707.1</v>
      </c>
      <c r="F20" s="39" t="s">
        <v>106</v>
      </c>
      <c r="G20" s="36" t="s">
        <v>80</v>
      </c>
    </row>
    <row r="21" spans="1:7" s="8" customFormat="1" x14ac:dyDescent="0.25">
      <c r="A21" s="41">
        <v>11</v>
      </c>
      <c r="B21" s="134"/>
      <c r="C21" s="9" t="s">
        <v>54</v>
      </c>
      <c r="D21" s="10">
        <v>3</v>
      </c>
      <c r="E21" s="48">
        <v>2585.9</v>
      </c>
      <c r="F21" s="39" t="s">
        <v>106</v>
      </c>
      <c r="G21" s="36" t="s">
        <v>80</v>
      </c>
    </row>
    <row r="22" spans="1:7" s="8" customFormat="1" x14ac:dyDescent="0.25">
      <c r="A22" s="45">
        <v>12</v>
      </c>
      <c r="B22" s="134"/>
      <c r="C22" s="9" t="s">
        <v>55</v>
      </c>
      <c r="D22" s="10">
        <v>3</v>
      </c>
      <c r="E22" s="48">
        <v>2703.77</v>
      </c>
      <c r="F22" s="39" t="s">
        <v>106</v>
      </c>
      <c r="G22" s="36" t="s">
        <v>80</v>
      </c>
    </row>
    <row r="23" spans="1:7" s="8" customFormat="1" x14ac:dyDescent="0.25">
      <c r="A23" s="41">
        <v>13</v>
      </c>
      <c r="B23" s="134"/>
      <c r="C23" s="9" t="s">
        <v>56</v>
      </c>
      <c r="D23" s="10">
        <v>3</v>
      </c>
      <c r="E23" s="48">
        <v>1277.57</v>
      </c>
      <c r="F23" s="39" t="s">
        <v>106</v>
      </c>
      <c r="G23" s="36" t="s">
        <v>80</v>
      </c>
    </row>
    <row r="24" spans="1:7" s="8" customFormat="1" x14ac:dyDescent="0.25">
      <c r="A24" s="45">
        <v>14</v>
      </c>
      <c r="B24" s="134"/>
      <c r="C24" s="9" t="s">
        <v>57</v>
      </c>
      <c r="D24" s="10">
        <v>3</v>
      </c>
      <c r="E24" s="48">
        <v>1202.2</v>
      </c>
      <c r="F24" s="39" t="s">
        <v>106</v>
      </c>
      <c r="G24" s="36" t="s">
        <v>80</v>
      </c>
    </row>
    <row r="25" spans="1:7" s="8" customFormat="1" x14ac:dyDescent="0.25">
      <c r="A25" s="41">
        <v>15</v>
      </c>
      <c r="B25" s="134"/>
      <c r="C25" s="9" t="s">
        <v>58</v>
      </c>
      <c r="D25" s="10">
        <v>3</v>
      </c>
      <c r="E25" s="48">
        <v>3687.3</v>
      </c>
      <c r="F25" s="39" t="s">
        <v>106</v>
      </c>
      <c r="G25" s="36" t="s">
        <v>80</v>
      </c>
    </row>
    <row r="26" spans="1:7" s="8" customFormat="1" x14ac:dyDescent="0.25">
      <c r="A26" s="45">
        <v>16</v>
      </c>
      <c r="B26" s="134"/>
      <c r="C26" s="9" t="s">
        <v>59</v>
      </c>
      <c r="D26" s="10">
        <v>3</v>
      </c>
      <c r="E26" s="48">
        <v>1352.3</v>
      </c>
      <c r="F26" s="39" t="s">
        <v>106</v>
      </c>
      <c r="G26" s="36" t="s">
        <v>80</v>
      </c>
    </row>
    <row r="27" spans="1:7" s="8" customFormat="1" x14ac:dyDescent="0.25">
      <c r="A27" s="41">
        <v>17</v>
      </c>
      <c r="B27" s="134"/>
      <c r="C27" s="9" t="s">
        <v>60</v>
      </c>
      <c r="D27" s="10">
        <v>3</v>
      </c>
      <c r="E27" s="48">
        <v>758</v>
      </c>
      <c r="F27" s="39" t="s">
        <v>106</v>
      </c>
      <c r="G27" s="36" t="s">
        <v>80</v>
      </c>
    </row>
    <row r="28" spans="1:7" s="8" customFormat="1" x14ac:dyDescent="0.25">
      <c r="A28" s="45">
        <v>18</v>
      </c>
      <c r="B28" s="134"/>
      <c r="C28" s="9" t="s">
        <v>109</v>
      </c>
      <c r="D28" s="10">
        <v>3</v>
      </c>
      <c r="E28" s="48">
        <v>571.6</v>
      </c>
      <c r="F28" s="39" t="s">
        <v>106</v>
      </c>
      <c r="G28" s="36" t="s">
        <v>80</v>
      </c>
    </row>
    <row r="29" spans="1:7" s="8" customFormat="1" x14ac:dyDescent="0.25">
      <c r="A29" s="41">
        <v>19</v>
      </c>
      <c r="B29" s="134"/>
      <c r="C29" s="9" t="s">
        <v>61</v>
      </c>
      <c r="D29" s="10">
        <v>3</v>
      </c>
      <c r="E29" s="48">
        <v>1686.2</v>
      </c>
      <c r="F29" s="39" t="s">
        <v>106</v>
      </c>
      <c r="G29" s="36" t="s">
        <v>80</v>
      </c>
    </row>
    <row r="30" spans="1:7" s="8" customFormat="1" x14ac:dyDescent="0.25">
      <c r="A30" s="45">
        <v>20</v>
      </c>
      <c r="B30" s="134"/>
      <c r="C30" s="9" t="s">
        <v>62</v>
      </c>
      <c r="D30" s="10">
        <v>3</v>
      </c>
      <c r="E30" s="48">
        <v>2034.29</v>
      </c>
      <c r="F30" s="39" t="s">
        <v>106</v>
      </c>
      <c r="G30" s="36" t="s">
        <v>80</v>
      </c>
    </row>
    <row r="31" spans="1:7" s="8" customFormat="1" x14ac:dyDescent="0.25">
      <c r="A31" s="41">
        <v>21</v>
      </c>
      <c r="B31" s="134"/>
      <c r="C31" s="9" t="s">
        <v>63</v>
      </c>
      <c r="D31" s="10">
        <v>3</v>
      </c>
      <c r="E31" s="48">
        <v>673.2</v>
      </c>
      <c r="F31" s="39" t="s">
        <v>106</v>
      </c>
      <c r="G31" s="36" t="s">
        <v>80</v>
      </c>
    </row>
    <row r="32" spans="1:7" s="8" customFormat="1" x14ac:dyDescent="0.25">
      <c r="A32" s="45">
        <v>22</v>
      </c>
      <c r="B32" s="134"/>
      <c r="C32" s="9" t="s">
        <v>64</v>
      </c>
      <c r="D32" s="10">
        <v>3</v>
      </c>
      <c r="E32" s="48">
        <v>3834.4</v>
      </c>
      <c r="F32" s="39" t="s">
        <v>106</v>
      </c>
      <c r="G32" s="36" t="s">
        <v>80</v>
      </c>
    </row>
    <row r="33" spans="1:7" s="8" customFormat="1" x14ac:dyDescent="0.25">
      <c r="A33" s="41">
        <v>23</v>
      </c>
      <c r="B33" s="134"/>
      <c r="C33" s="9" t="s">
        <v>65</v>
      </c>
      <c r="D33" s="10">
        <v>3</v>
      </c>
      <c r="E33" s="48">
        <v>1562.7</v>
      </c>
      <c r="F33" s="39" t="s">
        <v>106</v>
      </c>
      <c r="G33" s="36" t="s">
        <v>80</v>
      </c>
    </row>
    <row r="34" spans="1:7" s="8" customFormat="1" x14ac:dyDescent="0.25">
      <c r="A34" s="45">
        <v>24</v>
      </c>
      <c r="B34" s="134"/>
      <c r="C34" s="9" t="s">
        <v>66</v>
      </c>
      <c r="D34" s="10">
        <v>3</v>
      </c>
      <c r="E34" s="48">
        <v>1789.98</v>
      </c>
      <c r="F34" s="39" t="s">
        <v>106</v>
      </c>
      <c r="G34" s="36" t="s">
        <v>80</v>
      </c>
    </row>
    <row r="35" spans="1:7" s="8" customFormat="1" x14ac:dyDescent="0.25">
      <c r="A35" s="41">
        <v>25</v>
      </c>
      <c r="B35" s="134"/>
      <c r="C35" s="9" t="s">
        <v>67</v>
      </c>
      <c r="D35" s="10">
        <v>3</v>
      </c>
      <c r="E35" s="48">
        <v>3922.7</v>
      </c>
      <c r="F35" s="39" t="s">
        <v>106</v>
      </c>
      <c r="G35" s="36" t="s">
        <v>80</v>
      </c>
    </row>
    <row r="36" spans="1:7" s="8" customFormat="1" x14ac:dyDescent="0.25">
      <c r="A36" s="45">
        <v>26</v>
      </c>
      <c r="B36" s="145"/>
      <c r="C36" s="9" t="s">
        <v>68</v>
      </c>
      <c r="D36" s="10">
        <v>3</v>
      </c>
      <c r="E36" s="48">
        <v>1069.7</v>
      </c>
      <c r="F36" s="39" t="s">
        <v>106</v>
      </c>
      <c r="G36" s="36" t="s">
        <v>80</v>
      </c>
    </row>
    <row r="37" spans="1:7" s="8" customFormat="1" ht="27" x14ac:dyDescent="0.25">
      <c r="A37" s="41">
        <v>27</v>
      </c>
      <c r="B37" s="9" t="s">
        <v>71</v>
      </c>
      <c r="C37" s="9" t="s">
        <v>69</v>
      </c>
      <c r="D37" s="10">
        <v>12</v>
      </c>
      <c r="E37" s="48">
        <v>2478.1</v>
      </c>
      <c r="F37" s="39" t="s">
        <v>106</v>
      </c>
      <c r="G37" s="13" t="s">
        <v>81</v>
      </c>
    </row>
    <row r="38" spans="1:7" s="8" customFormat="1" x14ac:dyDescent="0.25">
      <c r="A38" s="45">
        <v>28</v>
      </c>
      <c r="B38" s="133" t="s">
        <v>72</v>
      </c>
      <c r="C38" s="9" t="s">
        <v>5</v>
      </c>
      <c r="D38" s="10">
        <v>10</v>
      </c>
      <c r="E38" s="48">
        <v>2273.3000000000002</v>
      </c>
      <c r="F38" s="39" t="s">
        <v>106</v>
      </c>
      <c r="G38" s="37" t="s">
        <v>81</v>
      </c>
    </row>
    <row r="39" spans="1:7" s="8" customFormat="1" x14ac:dyDescent="0.25">
      <c r="A39" s="41">
        <v>29</v>
      </c>
      <c r="B39" s="134"/>
      <c r="C39" s="9" t="s">
        <v>16</v>
      </c>
      <c r="D39" s="10">
        <v>10</v>
      </c>
      <c r="E39" s="48">
        <v>2546.6999999999998</v>
      </c>
      <c r="F39" s="39" t="s">
        <v>106</v>
      </c>
      <c r="G39" s="37" t="s">
        <v>81</v>
      </c>
    </row>
    <row r="40" spans="1:7" s="8" customFormat="1" x14ac:dyDescent="0.25">
      <c r="A40" s="45">
        <v>30</v>
      </c>
      <c r="B40" s="134"/>
      <c r="C40" s="9" t="s">
        <v>2</v>
      </c>
      <c r="D40" s="10">
        <v>12</v>
      </c>
      <c r="E40" s="48">
        <v>8501.9</v>
      </c>
      <c r="F40" s="39" t="s">
        <v>106</v>
      </c>
      <c r="G40" s="37" t="s">
        <v>81</v>
      </c>
    </row>
    <row r="41" spans="1:7" s="8" customFormat="1" x14ac:dyDescent="0.25">
      <c r="A41" s="41">
        <v>31</v>
      </c>
      <c r="B41" s="134"/>
      <c r="C41" s="9" t="s">
        <v>73</v>
      </c>
      <c r="D41" s="10">
        <v>15</v>
      </c>
      <c r="E41" s="48">
        <v>5350.39</v>
      </c>
      <c r="F41" s="39" t="s">
        <v>106</v>
      </c>
      <c r="G41" s="37" t="s">
        <v>81</v>
      </c>
    </row>
    <row r="42" spans="1:7" s="8" customFormat="1" x14ac:dyDescent="0.25">
      <c r="A42" s="45">
        <v>32</v>
      </c>
      <c r="B42" s="145"/>
      <c r="C42" s="9" t="s">
        <v>12</v>
      </c>
      <c r="D42" s="10">
        <v>10</v>
      </c>
      <c r="E42" s="48">
        <v>834.5</v>
      </c>
      <c r="F42" s="39" t="s">
        <v>106</v>
      </c>
      <c r="G42" s="37" t="s">
        <v>81</v>
      </c>
    </row>
    <row r="43" spans="1:7" s="8" customFormat="1" x14ac:dyDescent="0.25">
      <c r="A43" s="41">
        <v>33</v>
      </c>
      <c r="B43" s="133" t="s">
        <v>74</v>
      </c>
      <c r="C43" s="9" t="s">
        <v>43</v>
      </c>
      <c r="D43" s="10">
        <v>2.5</v>
      </c>
      <c r="E43" s="48">
        <v>2478.1</v>
      </c>
      <c r="F43" s="39" t="s">
        <v>106</v>
      </c>
      <c r="G43" s="37" t="s">
        <v>81</v>
      </c>
    </row>
    <row r="44" spans="1:7" s="8" customFormat="1" x14ac:dyDescent="0.25">
      <c r="A44" s="45">
        <v>34</v>
      </c>
      <c r="B44" s="134"/>
      <c r="C44" s="9" t="s">
        <v>75</v>
      </c>
      <c r="D44" s="10">
        <v>2.5</v>
      </c>
      <c r="E44" s="48">
        <v>2318.17</v>
      </c>
      <c r="F44" s="39" t="s">
        <v>106</v>
      </c>
      <c r="G44" s="37" t="s">
        <v>81</v>
      </c>
    </row>
    <row r="45" spans="1:7" s="8" customFormat="1" x14ac:dyDescent="0.25">
      <c r="A45" s="41">
        <v>35</v>
      </c>
      <c r="B45" s="134"/>
      <c r="C45" s="9" t="s">
        <v>58</v>
      </c>
      <c r="D45" s="10">
        <v>2.5</v>
      </c>
      <c r="E45" s="48">
        <v>3687.3</v>
      </c>
      <c r="F45" s="39" t="s">
        <v>106</v>
      </c>
      <c r="G45" s="37" t="s">
        <v>81</v>
      </c>
    </row>
    <row r="46" spans="1:7" s="8" customFormat="1" x14ac:dyDescent="0.25">
      <c r="A46" s="45">
        <v>36</v>
      </c>
      <c r="B46" s="134"/>
      <c r="C46" s="9" t="s">
        <v>76</v>
      </c>
      <c r="D46" s="10">
        <v>2.5</v>
      </c>
      <c r="E46" s="48">
        <v>2589.6999999999998</v>
      </c>
      <c r="F46" s="39" t="s">
        <v>106</v>
      </c>
      <c r="G46" s="37" t="s">
        <v>81</v>
      </c>
    </row>
    <row r="47" spans="1:7" s="8" customFormat="1" x14ac:dyDescent="0.25">
      <c r="A47" s="41">
        <v>37</v>
      </c>
      <c r="B47" s="134"/>
      <c r="C47" s="9" t="s">
        <v>46</v>
      </c>
      <c r="D47" s="10">
        <v>2.5</v>
      </c>
      <c r="E47" s="48">
        <v>2656.1</v>
      </c>
      <c r="F47" s="39" t="s">
        <v>106</v>
      </c>
      <c r="G47" s="37" t="s">
        <v>81</v>
      </c>
    </row>
    <row r="48" spans="1:7" s="8" customFormat="1" x14ac:dyDescent="0.25">
      <c r="A48" s="45">
        <v>38</v>
      </c>
      <c r="B48" s="134"/>
      <c r="C48" s="9" t="s">
        <v>47</v>
      </c>
      <c r="D48" s="10">
        <v>2.5</v>
      </c>
      <c r="E48" s="48">
        <v>2717.9</v>
      </c>
      <c r="F48" s="39" t="s">
        <v>106</v>
      </c>
      <c r="G48" s="37" t="s">
        <v>81</v>
      </c>
    </row>
    <row r="49" spans="1:7" s="8" customFormat="1" x14ac:dyDescent="0.25">
      <c r="A49" s="41">
        <v>39</v>
      </c>
      <c r="B49" s="134"/>
      <c r="C49" s="9" t="s">
        <v>49</v>
      </c>
      <c r="D49" s="10">
        <v>2.5</v>
      </c>
      <c r="E49" s="48">
        <v>2342.4</v>
      </c>
      <c r="F49" s="39" t="s">
        <v>106</v>
      </c>
      <c r="G49" s="37" t="s">
        <v>81</v>
      </c>
    </row>
    <row r="50" spans="1:7" s="8" customFormat="1" x14ac:dyDescent="0.25">
      <c r="A50" s="45">
        <v>40</v>
      </c>
      <c r="B50" s="134"/>
      <c r="C50" s="9" t="s">
        <v>51</v>
      </c>
      <c r="D50" s="10">
        <v>2.5</v>
      </c>
      <c r="E50" s="48">
        <v>3551.3</v>
      </c>
      <c r="F50" s="39" t="s">
        <v>106</v>
      </c>
      <c r="G50" s="37" t="s">
        <v>81</v>
      </c>
    </row>
    <row r="51" spans="1:7" s="8" customFormat="1" x14ac:dyDescent="0.25">
      <c r="A51" s="41">
        <v>41</v>
      </c>
      <c r="B51" s="134"/>
      <c r="C51" s="9" t="s">
        <v>53</v>
      </c>
      <c r="D51" s="10">
        <v>2.5</v>
      </c>
      <c r="E51" s="48">
        <v>2707.1</v>
      </c>
      <c r="F51" s="39" t="s">
        <v>106</v>
      </c>
      <c r="G51" s="37" t="s">
        <v>81</v>
      </c>
    </row>
    <row r="52" spans="1:7" s="8" customFormat="1" x14ac:dyDescent="0.25">
      <c r="A52" s="45">
        <v>42</v>
      </c>
      <c r="B52" s="145"/>
      <c r="C52" s="9" t="s">
        <v>54</v>
      </c>
      <c r="D52" s="10">
        <v>2.5</v>
      </c>
      <c r="E52" s="48">
        <v>2585.9</v>
      </c>
      <c r="F52" s="39" t="s">
        <v>106</v>
      </c>
      <c r="G52" s="37" t="s">
        <v>81</v>
      </c>
    </row>
    <row r="53" spans="1:7" s="8" customFormat="1" x14ac:dyDescent="0.25">
      <c r="A53" s="41">
        <v>43</v>
      </c>
      <c r="B53" s="133" t="s">
        <v>99</v>
      </c>
      <c r="C53" s="9" t="s">
        <v>6</v>
      </c>
      <c r="D53" s="10">
        <v>0.7</v>
      </c>
      <c r="E53" s="48">
        <v>2935.9</v>
      </c>
      <c r="F53" s="39" t="s">
        <v>106</v>
      </c>
      <c r="G53" s="37" t="s">
        <v>81</v>
      </c>
    </row>
    <row r="54" spans="1:7" s="8" customFormat="1" x14ac:dyDescent="0.25">
      <c r="A54" s="45">
        <v>44</v>
      </c>
      <c r="B54" s="134"/>
      <c r="C54" s="9" t="s">
        <v>82</v>
      </c>
      <c r="D54" s="10">
        <v>0.7</v>
      </c>
      <c r="E54" s="48">
        <v>386.6</v>
      </c>
      <c r="F54" s="39" t="s">
        <v>106</v>
      </c>
      <c r="G54" s="37" t="s">
        <v>81</v>
      </c>
    </row>
    <row r="55" spans="1:7" s="8" customFormat="1" x14ac:dyDescent="0.25">
      <c r="A55" s="41">
        <v>45</v>
      </c>
      <c r="B55" s="134"/>
      <c r="C55" s="9" t="s">
        <v>83</v>
      </c>
      <c r="D55" s="10">
        <v>0.7</v>
      </c>
      <c r="E55" s="48">
        <v>522</v>
      </c>
      <c r="F55" s="39" t="s">
        <v>106</v>
      </c>
      <c r="G55" s="37" t="s">
        <v>81</v>
      </c>
    </row>
    <row r="56" spans="1:7" s="8" customFormat="1" x14ac:dyDescent="0.25">
      <c r="A56" s="45">
        <v>46</v>
      </c>
      <c r="B56" s="134"/>
      <c r="C56" s="9" t="s">
        <v>84</v>
      </c>
      <c r="D56" s="10">
        <v>0.7</v>
      </c>
      <c r="E56" s="48">
        <v>264.3</v>
      </c>
      <c r="F56" s="39" t="s">
        <v>106</v>
      </c>
      <c r="G56" s="37" t="s">
        <v>81</v>
      </c>
    </row>
    <row r="57" spans="1:7" s="8" customFormat="1" x14ac:dyDescent="0.25">
      <c r="A57" s="41">
        <v>47</v>
      </c>
      <c r="B57" s="134"/>
      <c r="C57" s="9" t="s">
        <v>85</v>
      </c>
      <c r="D57" s="10">
        <v>0.7</v>
      </c>
      <c r="E57" s="48">
        <v>599.45000000000005</v>
      </c>
      <c r="F57" s="39" t="s">
        <v>106</v>
      </c>
      <c r="G57" s="37" t="s">
        <v>81</v>
      </c>
    </row>
    <row r="58" spans="1:7" s="8" customFormat="1" x14ac:dyDescent="0.25">
      <c r="A58" s="45">
        <v>48</v>
      </c>
      <c r="B58" s="134"/>
      <c r="C58" s="9" t="s">
        <v>86</v>
      </c>
      <c r="D58" s="10">
        <v>0.7</v>
      </c>
      <c r="E58" s="48">
        <v>1038.31</v>
      </c>
      <c r="F58" s="39" t="s">
        <v>106</v>
      </c>
      <c r="G58" s="37" t="s">
        <v>81</v>
      </c>
    </row>
    <row r="59" spans="1:7" s="8" customFormat="1" x14ac:dyDescent="0.25">
      <c r="A59" s="41">
        <v>49</v>
      </c>
      <c r="B59" s="134"/>
      <c r="C59" s="9" t="s">
        <v>87</v>
      </c>
      <c r="D59" s="10">
        <v>0.7</v>
      </c>
      <c r="E59" s="48">
        <v>934.1</v>
      </c>
      <c r="F59" s="39" t="s">
        <v>106</v>
      </c>
      <c r="G59" s="37" t="s">
        <v>81</v>
      </c>
    </row>
    <row r="60" spans="1:7" s="8" customFormat="1" x14ac:dyDescent="0.25">
      <c r="A60" s="45">
        <v>50</v>
      </c>
      <c r="B60" s="134"/>
      <c r="C60" s="9" t="s">
        <v>88</v>
      </c>
      <c r="D60" s="10">
        <v>0.7</v>
      </c>
      <c r="E60" s="48">
        <v>853.11</v>
      </c>
      <c r="F60" s="39" t="s">
        <v>106</v>
      </c>
      <c r="G60" s="37" t="s">
        <v>81</v>
      </c>
    </row>
    <row r="61" spans="1:7" s="8" customFormat="1" x14ac:dyDescent="0.25">
      <c r="A61" s="46">
        <v>51</v>
      </c>
      <c r="B61" s="134"/>
      <c r="C61" s="43" t="s">
        <v>89</v>
      </c>
      <c r="D61" s="10">
        <v>0.7</v>
      </c>
      <c r="E61" s="48">
        <v>898.6</v>
      </c>
      <c r="F61" s="39" t="s">
        <v>106</v>
      </c>
      <c r="G61" s="37" t="s">
        <v>81</v>
      </c>
    </row>
    <row r="62" spans="1:7" s="8" customFormat="1" ht="27" x14ac:dyDescent="0.25">
      <c r="A62" s="45">
        <v>52</v>
      </c>
      <c r="B62" s="9" t="s">
        <v>98</v>
      </c>
      <c r="C62" s="9" t="s">
        <v>67</v>
      </c>
      <c r="D62" s="10">
        <v>7</v>
      </c>
      <c r="E62" s="48">
        <v>3922.7</v>
      </c>
      <c r="F62" s="39" t="s">
        <v>106</v>
      </c>
      <c r="G62" s="42" t="s">
        <v>81</v>
      </c>
    </row>
    <row r="63" spans="1:7" s="8" customFormat="1" ht="27" x14ac:dyDescent="0.25">
      <c r="A63" s="46">
        <v>53</v>
      </c>
      <c r="B63" s="9" t="s">
        <v>101</v>
      </c>
      <c r="C63" s="9" t="s">
        <v>102</v>
      </c>
      <c r="D63" s="10">
        <v>42</v>
      </c>
      <c r="E63" s="48">
        <v>4168.8999999999996</v>
      </c>
      <c r="F63" s="39" t="s">
        <v>106</v>
      </c>
      <c r="G63" s="44" t="s">
        <v>110</v>
      </c>
    </row>
    <row r="64" spans="1:7" s="8" customFormat="1" ht="27" x14ac:dyDescent="0.25">
      <c r="A64" s="45">
        <v>54</v>
      </c>
      <c r="B64" s="9" t="s">
        <v>111</v>
      </c>
      <c r="C64" s="9" t="s">
        <v>3</v>
      </c>
      <c r="D64" s="10">
        <v>12</v>
      </c>
      <c r="E64" s="48">
        <v>2338.9</v>
      </c>
      <c r="F64" s="39" t="s">
        <v>106</v>
      </c>
      <c r="G64" s="60" t="s">
        <v>110</v>
      </c>
    </row>
    <row r="65" spans="1:7" s="8" customFormat="1" ht="27" x14ac:dyDescent="0.25">
      <c r="A65" s="46">
        <v>55</v>
      </c>
      <c r="B65" s="9" t="s">
        <v>125</v>
      </c>
      <c r="C65" s="9" t="s">
        <v>6</v>
      </c>
      <c r="D65" s="10">
        <v>14</v>
      </c>
      <c r="E65" s="48">
        <v>2935.8999999999996</v>
      </c>
      <c r="F65" s="39" t="s">
        <v>106</v>
      </c>
      <c r="G65" s="68" t="s">
        <v>110</v>
      </c>
    </row>
    <row r="66" spans="1:7" s="8" customFormat="1" ht="14.25" x14ac:dyDescent="0.25">
      <c r="A66" s="2"/>
      <c r="B66" s="3" t="s">
        <v>39</v>
      </c>
      <c r="C66" s="3"/>
      <c r="D66" s="26">
        <f>SUM(D11:D65)</f>
        <v>260.2999999999999</v>
      </c>
      <c r="E66" s="4"/>
      <c r="F66" s="4"/>
      <c r="G66" s="5"/>
    </row>
    <row r="67" spans="1:7" s="8" customFormat="1" ht="14.25" x14ac:dyDescent="0.25">
      <c r="A67" s="143" t="s">
        <v>38</v>
      </c>
      <c r="B67" s="144"/>
      <c r="C67" s="144"/>
      <c r="D67" s="144"/>
      <c r="E67" s="144"/>
      <c r="F67" s="144"/>
      <c r="G67" s="144"/>
    </row>
    <row r="68" spans="1:7" s="8" customFormat="1" ht="27" x14ac:dyDescent="0.25">
      <c r="A68" s="45">
        <v>1</v>
      </c>
      <c r="B68" s="9" t="s">
        <v>92</v>
      </c>
      <c r="C68" s="7" t="s">
        <v>93</v>
      </c>
      <c r="D68" s="10">
        <v>7.3239999999999998</v>
      </c>
      <c r="E68" s="47">
        <v>3414.97</v>
      </c>
      <c r="F68" s="76" t="s">
        <v>94</v>
      </c>
      <c r="G68" s="39" t="s">
        <v>81</v>
      </c>
    </row>
    <row r="69" spans="1:7" s="8" customFormat="1" ht="14.25" x14ac:dyDescent="0.25">
      <c r="A69" s="2"/>
      <c r="B69" s="3" t="s">
        <v>39</v>
      </c>
      <c r="C69" s="3"/>
      <c r="D69" s="27">
        <f>SUM(D68)</f>
        <v>7.3239999999999998</v>
      </c>
      <c r="E69" s="4"/>
      <c r="F69" s="4"/>
      <c r="G69" s="5"/>
    </row>
    <row r="70" spans="1:7" s="8" customFormat="1" ht="14.25" x14ac:dyDescent="0.25">
      <c r="A70" s="143" t="s">
        <v>40</v>
      </c>
      <c r="B70" s="144"/>
      <c r="C70" s="144"/>
      <c r="D70" s="144"/>
      <c r="E70" s="144"/>
      <c r="F70" s="144"/>
      <c r="G70" s="144"/>
    </row>
    <row r="71" spans="1:7" s="16" customFormat="1" x14ac:dyDescent="0.25">
      <c r="A71" s="17">
        <v>1</v>
      </c>
      <c r="B71" s="129" t="s">
        <v>216</v>
      </c>
      <c r="C71" s="64" t="s">
        <v>3</v>
      </c>
      <c r="D71" s="28">
        <v>215.56344000000001</v>
      </c>
      <c r="E71" s="49">
        <v>2338.9</v>
      </c>
      <c r="F71" s="77" t="s">
        <v>106</v>
      </c>
      <c r="G71" s="50" t="s">
        <v>107</v>
      </c>
    </row>
    <row r="72" spans="1:7" s="16" customFormat="1" x14ac:dyDescent="0.25">
      <c r="A72" s="17">
        <v>2</v>
      </c>
      <c r="B72" s="130"/>
      <c r="C72" s="63" t="s">
        <v>6</v>
      </c>
      <c r="D72" s="28">
        <v>232.07796999999999</v>
      </c>
      <c r="E72" s="49">
        <v>2935.9</v>
      </c>
      <c r="F72" s="77" t="s">
        <v>106</v>
      </c>
      <c r="G72" s="50" t="s">
        <v>214</v>
      </c>
    </row>
    <row r="73" spans="1:7" s="16" customFormat="1" x14ac:dyDescent="0.25">
      <c r="A73" s="17">
        <v>3</v>
      </c>
      <c r="B73" s="131"/>
      <c r="C73" s="63" t="s">
        <v>12</v>
      </c>
      <c r="D73" s="28">
        <f>120*3</f>
        <v>360</v>
      </c>
      <c r="E73" s="49">
        <v>834.5</v>
      </c>
      <c r="F73" s="77" t="s">
        <v>106</v>
      </c>
      <c r="G73" s="50" t="s">
        <v>215</v>
      </c>
    </row>
    <row r="74" spans="1:7" x14ac:dyDescent="0.25">
      <c r="A74" s="17">
        <v>4</v>
      </c>
      <c r="B74" s="129" t="s">
        <v>10</v>
      </c>
      <c r="C74" s="17" t="s">
        <v>13</v>
      </c>
      <c r="D74" s="28">
        <v>107.54892</v>
      </c>
      <c r="E74" s="49">
        <v>5015.4799999999996</v>
      </c>
      <c r="F74" s="77" t="s">
        <v>106</v>
      </c>
      <c r="G74" s="50" t="s">
        <v>81</v>
      </c>
    </row>
    <row r="75" spans="1:7" s="72" customFormat="1" x14ac:dyDescent="0.25">
      <c r="A75" s="17">
        <v>5</v>
      </c>
      <c r="B75" s="130"/>
      <c r="C75" s="69" t="s">
        <v>123</v>
      </c>
      <c r="D75" s="28">
        <v>74.684610000000006</v>
      </c>
      <c r="E75" s="70">
        <v>2281.65</v>
      </c>
      <c r="F75" s="77" t="s">
        <v>106</v>
      </c>
      <c r="G75" s="71" t="s">
        <v>214</v>
      </c>
    </row>
    <row r="76" spans="1:7" s="16" customFormat="1" x14ac:dyDescent="0.25">
      <c r="A76" s="17">
        <v>6</v>
      </c>
      <c r="B76" s="131"/>
      <c r="C76" s="17" t="s">
        <v>9</v>
      </c>
      <c r="D76" s="28">
        <v>30.837980000000002</v>
      </c>
      <c r="E76" s="49">
        <v>1800.5</v>
      </c>
      <c r="F76" s="77" t="s">
        <v>106</v>
      </c>
      <c r="G76" s="50" t="s">
        <v>81</v>
      </c>
    </row>
    <row r="77" spans="1:7" x14ac:dyDescent="0.25">
      <c r="A77" s="17">
        <v>7</v>
      </c>
      <c r="B77" s="129" t="s">
        <v>7</v>
      </c>
      <c r="C77" s="17" t="s">
        <v>8</v>
      </c>
      <c r="D77" s="28">
        <v>276.35541000000001</v>
      </c>
      <c r="E77" s="49">
        <v>1524</v>
      </c>
      <c r="F77" s="77" t="s">
        <v>106</v>
      </c>
      <c r="G77" s="50" t="s">
        <v>91</v>
      </c>
    </row>
    <row r="78" spans="1:7" s="16" customFormat="1" x14ac:dyDescent="0.25">
      <c r="A78" s="17">
        <v>8</v>
      </c>
      <c r="B78" s="130"/>
      <c r="C78" s="17" t="s">
        <v>9</v>
      </c>
      <c r="D78" s="28">
        <v>288.69988999999998</v>
      </c>
      <c r="E78" s="49">
        <v>1800.5</v>
      </c>
      <c r="F78" s="77" t="s">
        <v>106</v>
      </c>
      <c r="G78" s="50" t="s">
        <v>97</v>
      </c>
    </row>
    <row r="79" spans="1:7" s="16" customFormat="1" x14ac:dyDescent="0.25">
      <c r="A79" s="17">
        <v>9</v>
      </c>
      <c r="B79" s="130"/>
      <c r="C79" s="17" t="s">
        <v>11</v>
      </c>
      <c r="D79" s="28">
        <v>245.57599999999999</v>
      </c>
      <c r="E79" s="49">
        <v>1485.69</v>
      </c>
      <c r="F79" s="77" t="s">
        <v>106</v>
      </c>
      <c r="G79" s="50" t="s">
        <v>91</v>
      </c>
    </row>
    <row r="80" spans="1:7" s="8" customFormat="1" ht="14.25" x14ac:dyDescent="0.25">
      <c r="A80" s="2"/>
      <c r="B80" s="3" t="s">
        <v>39</v>
      </c>
      <c r="C80" s="3"/>
      <c r="D80" s="27">
        <f>SUM(D71:D79)</f>
        <v>1831.34422</v>
      </c>
      <c r="E80" s="4"/>
      <c r="F80" s="4"/>
      <c r="G80" s="5"/>
    </row>
    <row r="81" spans="1:7" s="8" customFormat="1" ht="14.25" x14ac:dyDescent="0.25">
      <c r="A81" s="143" t="s">
        <v>41</v>
      </c>
      <c r="B81" s="144"/>
      <c r="C81" s="144"/>
      <c r="D81" s="144"/>
      <c r="E81" s="144"/>
      <c r="F81" s="144"/>
      <c r="G81" s="144"/>
    </row>
    <row r="82" spans="1:7" s="8" customFormat="1" x14ac:dyDescent="0.25">
      <c r="A82" s="17">
        <v>1</v>
      </c>
      <c r="B82" s="129" t="s">
        <v>14</v>
      </c>
      <c r="C82" s="74" t="s">
        <v>211</v>
      </c>
      <c r="D82" s="28">
        <v>125</v>
      </c>
      <c r="E82" s="49">
        <v>3172.9</v>
      </c>
      <c r="F82" s="77" t="s">
        <v>106</v>
      </c>
      <c r="G82" s="77" t="s">
        <v>107</v>
      </c>
    </row>
    <row r="83" spans="1:7" s="8" customFormat="1" x14ac:dyDescent="0.25">
      <c r="A83" s="17">
        <v>2</v>
      </c>
      <c r="B83" s="130"/>
      <c r="C83" s="74" t="s">
        <v>212</v>
      </c>
      <c r="D83" s="28">
        <v>125</v>
      </c>
      <c r="E83" s="49">
        <v>2631</v>
      </c>
      <c r="F83" s="77" t="s">
        <v>106</v>
      </c>
      <c r="G83" s="77" t="s">
        <v>107</v>
      </c>
    </row>
    <row r="84" spans="1:7" s="8" customFormat="1" x14ac:dyDescent="0.25">
      <c r="A84" s="17">
        <v>3</v>
      </c>
      <c r="B84" s="130"/>
      <c r="C84" s="74" t="s">
        <v>213</v>
      </c>
      <c r="D84" s="28">
        <v>122.20950999999999</v>
      </c>
      <c r="E84" s="49">
        <v>2571.86</v>
      </c>
      <c r="F84" s="77" t="s">
        <v>106</v>
      </c>
      <c r="G84" s="77" t="s">
        <v>107</v>
      </c>
    </row>
    <row r="85" spans="1:7" s="8" customFormat="1" x14ac:dyDescent="0.25">
      <c r="A85" s="17">
        <v>4</v>
      </c>
      <c r="B85" s="130"/>
      <c r="C85" s="74" t="s">
        <v>126</v>
      </c>
      <c r="D85" s="28">
        <v>124.35094000000001</v>
      </c>
      <c r="E85" s="49">
        <v>2543.0600000000004</v>
      </c>
      <c r="F85" s="77" t="s">
        <v>106</v>
      </c>
      <c r="G85" s="77" t="s">
        <v>107</v>
      </c>
    </row>
    <row r="86" spans="1:7" s="8" customFormat="1" x14ac:dyDescent="0.25">
      <c r="A86" s="17">
        <v>5</v>
      </c>
      <c r="B86" s="130"/>
      <c r="C86" s="74" t="s">
        <v>127</v>
      </c>
      <c r="D86" s="28">
        <v>118.39554</v>
      </c>
      <c r="E86" s="49">
        <v>3692.6800000000003</v>
      </c>
      <c r="F86" s="77" t="s">
        <v>106</v>
      </c>
      <c r="G86" s="77" t="s">
        <v>107</v>
      </c>
    </row>
    <row r="87" spans="1:7" s="8" customFormat="1" x14ac:dyDescent="0.25">
      <c r="A87" s="17">
        <v>6</v>
      </c>
      <c r="B87" s="130"/>
      <c r="C87" s="74" t="s">
        <v>128</v>
      </c>
      <c r="D87" s="28">
        <v>128.48352</v>
      </c>
      <c r="E87" s="49">
        <v>3465.9000000000005</v>
      </c>
      <c r="F87" s="77" t="s">
        <v>106</v>
      </c>
      <c r="G87" s="77" t="s">
        <v>107</v>
      </c>
    </row>
    <row r="88" spans="1:7" s="8" customFormat="1" x14ac:dyDescent="0.25">
      <c r="A88" s="17">
        <v>7</v>
      </c>
      <c r="B88" s="130"/>
      <c r="C88" s="74" t="s">
        <v>129</v>
      </c>
      <c r="D88" s="28">
        <v>120.49088999999999</v>
      </c>
      <c r="E88" s="49">
        <v>3621.8</v>
      </c>
      <c r="F88" s="77" t="s">
        <v>106</v>
      </c>
      <c r="G88" s="77" t="s">
        <v>107</v>
      </c>
    </row>
    <row r="89" spans="1:7" s="8" customFormat="1" x14ac:dyDescent="0.25">
      <c r="A89" s="17">
        <v>8</v>
      </c>
      <c r="B89" s="130"/>
      <c r="C89" s="74" t="s">
        <v>130</v>
      </c>
      <c r="D89" s="28">
        <v>125</v>
      </c>
      <c r="E89" s="49">
        <v>3661.9</v>
      </c>
      <c r="F89" s="77" t="s">
        <v>106</v>
      </c>
      <c r="G89" s="77" t="s">
        <v>107</v>
      </c>
    </row>
    <row r="90" spans="1:7" s="8" customFormat="1" x14ac:dyDescent="0.25">
      <c r="A90" s="17">
        <v>9</v>
      </c>
      <c r="B90" s="130"/>
      <c r="C90" s="74" t="s">
        <v>131</v>
      </c>
      <c r="D90" s="28">
        <v>125</v>
      </c>
      <c r="E90" s="49">
        <v>2552.4</v>
      </c>
      <c r="F90" s="77" t="s">
        <v>106</v>
      </c>
      <c r="G90" s="77" t="s">
        <v>107</v>
      </c>
    </row>
    <row r="91" spans="1:7" s="8" customFormat="1" x14ac:dyDescent="0.25">
      <c r="A91" s="17">
        <v>10</v>
      </c>
      <c r="B91" s="130"/>
      <c r="C91" s="74" t="s">
        <v>132</v>
      </c>
      <c r="D91" s="28">
        <v>125</v>
      </c>
      <c r="E91" s="49">
        <v>2702.2000000000003</v>
      </c>
      <c r="F91" s="77" t="s">
        <v>106</v>
      </c>
      <c r="G91" s="77" t="s">
        <v>107</v>
      </c>
    </row>
    <row r="92" spans="1:7" s="8" customFormat="1" x14ac:dyDescent="0.25">
      <c r="A92" s="17">
        <v>11</v>
      </c>
      <c r="B92" s="130"/>
      <c r="C92" s="74" t="s">
        <v>133</v>
      </c>
      <c r="D92" s="28">
        <v>125</v>
      </c>
      <c r="E92" s="49">
        <v>3518.5</v>
      </c>
      <c r="F92" s="77" t="s">
        <v>106</v>
      </c>
      <c r="G92" s="77" t="s">
        <v>107</v>
      </c>
    </row>
    <row r="93" spans="1:7" s="8" customFormat="1" x14ac:dyDescent="0.25">
      <c r="A93" s="17">
        <v>12</v>
      </c>
      <c r="B93" s="130"/>
      <c r="C93" s="74" t="s">
        <v>134</v>
      </c>
      <c r="D93" s="28">
        <v>125</v>
      </c>
      <c r="E93" s="49">
        <v>2081.4</v>
      </c>
      <c r="F93" s="77" t="s">
        <v>106</v>
      </c>
      <c r="G93" s="77" t="s">
        <v>107</v>
      </c>
    </row>
    <row r="94" spans="1:7" s="8" customFormat="1" x14ac:dyDescent="0.25">
      <c r="A94" s="17">
        <v>13</v>
      </c>
      <c r="B94" s="130"/>
      <c r="C94" s="74" t="s">
        <v>135</v>
      </c>
      <c r="D94" s="28">
        <v>125</v>
      </c>
      <c r="E94" s="49">
        <v>4168.8999999999996</v>
      </c>
      <c r="F94" s="77" t="s">
        <v>106</v>
      </c>
      <c r="G94" s="77" t="s">
        <v>107</v>
      </c>
    </row>
    <row r="95" spans="1:7" s="8" customFormat="1" x14ac:dyDescent="0.25">
      <c r="A95" s="17">
        <v>14</v>
      </c>
      <c r="B95" s="130"/>
      <c r="C95" s="74" t="s">
        <v>136</v>
      </c>
      <c r="D95" s="28">
        <v>120.58037</v>
      </c>
      <c r="E95" s="49">
        <v>3414.9700000000003</v>
      </c>
      <c r="F95" s="77" t="s">
        <v>106</v>
      </c>
      <c r="G95" s="77" t="s">
        <v>107</v>
      </c>
    </row>
    <row r="96" spans="1:7" s="8" customFormat="1" x14ac:dyDescent="0.25">
      <c r="A96" s="17">
        <v>15</v>
      </c>
      <c r="B96" s="130"/>
      <c r="C96" s="74" t="s">
        <v>137</v>
      </c>
      <c r="D96" s="28">
        <v>121.53257000000001</v>
      </c>
      <c r="E96" s="49">
        <v>2770.17</v>
      </c>
      <c r="F96" s="77" t="s">
        <v>106</v>
      </c>
      <c r="G96" s="77" t="s">
        <v>107</v>
      </c>
    </row>
    <row r="97" spans="1:7" s="8" customFormat="1" x14ac:dyDescent="0.25">
      <c r="A97" s="17">
        <v>16</v>
      </c>
      <c r="B97" s="130"/>
      <c r="C97" s="74" t="s">
        <v>138</v>
      </c>
      <c r="D97" s="28">
        <v>119.3502</v>
      </c>
      <c r="E97" s="49">
        <v>3417.3999999999996</v>
      </c>
      <c r="F97" s="77" t="s">
        <v>106</v>
      </c>
      <c r="G97" s="77" t="s">
        <v>107</v>
      </c>
    </row>
    <row r="98" spans="1:7" s="8" customFormat="1" x14ac:dyDescent="0.25">
      <c r="A98" s="17">
        <v>17</v>
      </c>
      <c r="B98" s="130"/>
      <c r="C98" s="74" t="s">
        <v>139</v>
      </c>
      <c r="D98" s="28">
        <v>125.25542999999999</v>
      </c>
      <c r="E98" s="49">
        <v>1638.8</v>
      </c>
      <c r="F98" s="77" t="s">
        <v>106</v>
      </c>
      <c r="G98" s="77" t="s">
        <v>107</v>
      </c>
    </row>
    <row r="99" spans="1:7" s="8" customFormat="1" x14ac:dyDescent="0.25">
      <c r="A99" s="17">
        <v>18</v>
      </c>
      <c r="B99" s="130"/>
      <c r="C99" s="74" t="s">
        <v>140</v>
      </c>
      <c r="D99" s="28">
        <v>118.38419999999999</v>
      </c>
      <c r="E99" s="49">
        <v>3791.2</v>
      </c>
      <c r="F99" s="77" t="s">
        <v>106</v>
      </c>
      <c r="G99" s="77" t="s">
        <v>107</v>
      </c>
    </row>
    <row r="100" spans="1:7" s="8" customFormat="1" x14ac:dyDescent="0.25">
      <c r="A100" s="17">
        <v>19</v>
      </c>
      <c r="B100" s="130"/>
      <c r="C100" s="74" t="s">
        <v>141</v>
      </c>
      <c r="D100" s="28">
        <v>125</v>
      </c>
      <c r="E100" s="49">
        <v>2833.9</v>
      </c>
      <c r="F100" s="77" t="s">
        <v>106</v>
      </c>
      <c r="G100" s="77" t="s">
        <v>107</v>
      </c>
    </row>
    <row r="101" spans="1:7" s="8" customFormat="1" x14ac:dyDescent="0.25">
      <c r="A101" s="17">
        <v>20</v>
      </c>
      <c r="B101" s="130"/>
      <c r="C101" s="74" t="s">
        <v>142</v>
      </c>
      <c r="D101" s="28">
        <v>125</v>
      </c>
      <c r="E101" s="49">
        <v>2582.38</v>
      </c>
      <c r="F101" s="77" t="s">
        <v>106</v>
      </c>
      <c r="G101" s="77" t="s">
        <v>107</v>
      </c>
    </row>
    <row r="102" spans="1:7" s="8" customFormat="1" x14ac:dyDescent="0.25">
      <c r="A102" s="17">
        <v>21</v>
      </c>
      <c r="B102" s="130"/>
      <c r="C102" s="74" t="s">
        <v>143</v>
      </c>
      <c r="D102" s="28">
        <v>130.05922000000001</v>
      </c>
      <c r="E102" s="49">
        <v>2831.6</v>
      </c>
      <c r="F102" s="77" t="s">
        <v>106</v>
      </c>
      <c r="G102" s="77" t="s">
        <v>107</v>
      </c>
    </row>
    <row r="103" spans="1:7" s="8" customFormat="1" x14ac:dyDescent="0.25">
      <c r="A103" s="17">
        <v>22</v>
      </c>
      <c r="B103" s="130"/>
      <c r="C103" s="74" t="s">
        <v>144</v>
      </c>
      <c r="D103" s="28">
        <v>132.32216</v>
      </c>
      <c r="E103" s="49">
        <v>2487.8000000000002</v>
      </c>
      <c r="F103" s="77" t="s">
        <v>106</v>
      </c>
      <c r="G103" s="77" t="s">
        <v>107</v>
      </c>
    </row>
    <row r="104" spans="1:7" s="8" customFormat="1" x14ac:dyDescent="0.25">
      <c r="A104" s="17">
        <v>23</v>
      </c>
      <c r="B104" s="130"/>
      <c r="C104" s="74" t="s">
        <v>145</v>
      </c>
      <c r="D104" s="28">
        <v>125</v>
      </c>
      <c r="E104" s="49">
        <v>3834.3999999999996</v>
      </c>
      <c r="F104" s="77" t="s">
        <v>106</v>
      </c>
      <c r="G104" s="77" t="s">
        <v>107</v>
      </c>
    </row>
    <row r="105" spans="1:7" s="8" customFormat="1" x14ac:dyDescent="0.25">
      <c r="A105" s="17">
        <v>24</v>
      </c>
      <c r="B105" s="130"/>
      <c r="C105" s="74" t="s">
        <v>146</v>
      </c>
      <c r="D105" s="28">
        <v>115.58644</v>
      </c>
      <c r="E105" s="49">
        <v>3708.54</v>
      </c>
      <c r="F105" s="77" t="s">
        <v>106</v>
      </c>
      <c r="G105" s="77" t="s">
        <v>107</v>
      </c>
    </row>
    <row r="106" spans="1:7" s="8" customFormat="1" x14ac:dyDescent="0.25">
      <c r="A106" s="17">
        <v>25</v>
      </c>
      <c r="B106" s="130"/>
      <c r="C106" s="74" t="s">
        <v>147</v>
      </c>
      <c r="D106" s="28">
        <v>243.61098999999999</v>
      </c>
      <c r="E106" s="49">
        <v>2680.25</v>
      </c>
      <c r="F106" s="77" t="s">
        <v>106</v>
      </c>
      <c r="G106" s="77" t="s">
        <v>107</v>
      </c>
    </row>
    <row r="107" spans="1:7" s="8" customFormat="1" x14ac:dyDescent="0.25">
      <c r="A107" s="17">
        <v>26</v>
      </c>
      <c r="B107" s="130"/>
      <c r="C107" s="74" t="s">
        <v>148</v>
      </c>
      <c r="D107" s="28">
        <v>137.85472000000001</v>
      </c>
      <c r="E107" s="49">
        <v>5350.39</v>
      </c>
      <c r="F107" s="77" t="s">
        <v>106</v>
      </c>
      <c r="G107" s="77" t="s">
        <v>107</v>
      </c>
    </row>
    <row r="108" spans="1:7" s="8" customFormat="1" x14ac:dyDescent="0.25">
      <c r="A108" s="17">
        <v>27</v>
      </c>
      <c r="B108" s="130"/>
      <c r="C108" s="74" t="s">
        <v>149</v>
      </c>
      <c r="D108" s="28">
        <v>250</v>
      </c>
      <c r="E108" s="49">
        <v>1562.6999999999998</v>
      </c>
      <c r="F108" s="77" t="s">
        <v>106</v>
      </c>
      <c r="G108" s="77" t="s">
        <v>107</v>
      </c>
    </row>
    <row r="109" spans="1:7" s="8" customFormat="1" x14ac:dyDescent="0.25">
      <c r="A109" s="17">
        <v>28</v>
      </c>
      <c r="B109" s="130"/>
      <c r="C109" s="74" t="s">
        <v>150</v>
      </c>
      <c r="D109" s="28">
        <v>337.86528000000004</v>
      </c>
      <c r="E109" s="49">
        <v>8295.4</v>
      </c>
      <c r="F109" s="77" t="s">
        <v>106</v>
      </c>
      <c r="G109" s="77" t="s">
        <v>107</v>
      </c>
    </row>
    <row r="110" spans="1:7" s="8" customFormat="1" x14ac:dyDescent="0.25">
      <c r="A110" s="17">
        <v>29</v>
      </c>
      <c r="B110" s="130"/>
      <c r="C110" s="74" t="s">
        <v>151</v>
      </c>
      <c r="D110" s="28">
        <v>125</v>
      </c>
      <c r="E110" s="49">
        <v>2478.9</v>
      </c>
      <c r="F110" s="77" t="s">
        <v>106</v>
      </c>
      <c r="G110" s="77" t="s">
        <v>107</v>
      </c>
    </row>
    <row r="111" spans="1:7" s="8" customFormat="1" x14ac:dyDescent="0.25">
      <c r="A111" s="17">
        <v>30</v>
      </c>
      <c r="B111" s="130"/>
      <c r="C111" s="74" t="s">
        <v>152</v>
      </c>
      <c r="D111" s="28">
        <v>241.00053</v>
      </c>
      <c r="E111" s="49">
        <v>2726.07</v>
      </c>
      <c r="F111" s="77" t="s">
        <v>106</v>
      </c>
      <c r="G111" s="77" t="s">
        <v>107</v>
      </c>
    </row>
    <row r="112" spans="1:7" s="8" customFormat="1" x14ac:dyDescent="0.25">
      <c r="A112" s="17">
        <v>31</v>
      </c>
      <c r="B112" s="130"/>
      <c r="C112" s="74" t="s">
        <v>153</v>
      </c>
      <c r="D112" s="28">
        <v>125</v>
      </c>
      <c r="E112" s="49">
        <v>2299.6999999999998</v>
      </c>
      <c r="F112" s="77" t="s">
        <v>106</v>
      </c>
      <c r="G112" s="77" t="s">
        <v>107</v>
      </c>
    </row>
    <row r="113" spans="1:7" s="8" customFormat="1" x14ac:dyDescent="0.25">
      <c r="A113" s="17">
        <v>32</v>
      </c>
      <c r="B113" s="130"/>
      <c r="C113" s="74" t="s">
        <v>154</v>
      </c>
      <c r="D113" s="28">
        <v>125</v>
      </c>
      <c r="E113" s="49">
        <v>3922.7</v>
      </c>
      <c r="F113" s="77" t="s">
        <v>106</v>
      </c>
      <c r="G113" s="77" t="s">
        <v>107</v>
      </c>
    </row>
    <row r="114" spans="1:7" s="8" customFormat="1" x14ac:dyDescent="0.25">
      <c r="A114" s="17">
        <v>33</v>
      </c>
      <c r="B114" s="130"/>
      <c r="C114" s="74" t="s">
        <v>155</v>
      </c>
      <c r="D114" s="28">
        <v>250</v>
      </c>
      <c r="E114" s="49">
        <v>3586.5499999999997</v>
      </c>
      <c r="F114" s="77" t="s">
        <v>106</v>
      </c>
      <c r="G114" s="77" t="s">
        <v>107</v>
      </c>
    </row>
    <row r="115" spans="1:7" s="8" customFormat="1" x14ac:dyDescent="0.25">
      <c r="A115" s="17">
        <v>34</v>
      </c>
      <c r="B115" s="130"/>
      <c r="C115" s="74" t="s">
        <v>156</v>
      </c>
      <c r="D115" s="28">
        <v>144.43442999999999</v>
      </c>
      <c r="E115" s="49">
        <v>2512.5700000000002</v>
      </c>
      <c r="F115" s="77" t="s">
        <v>106</v>
      </c>
      <c r="G115" s="77" t="s">
        <v>107</v>
      </c>
    </row>
    <row r="116" spans="1:7" s="8" customFormat="1" x14ac:dyDescent="0.25">
      <c r="A116" s="17">
        <v>35</v>
      </c>
      <c r="B116" s="130"/>
      <c r="C116" s="74" t="s">
        <v>157</v>
      </c>
      <c r="D116" s="28">
        <v>125</v>
      </c>
      <c r="E116" s="49">
        <v>4269.1900000000005</v>
      </c>
      <c r="F116" s="77" t="s">
        <v>106</v>
      </c>
      <c r="G116" s="77" t="s">
        <v>107</v>
      </c>
    </row>
    <row r="117" spans="1:7" s="8" customFormat="1" x14ac:dyDescent="0.25">
      <c r="A117" s="17">
        <v>36</v>
      </c>
      <c r="B117" s="130"/>
      <c r="C117" s="74" t="s">
        <v>158</v>
      </c>
      <c r="D117" s="28">
        <v>130.20071999999999</v>
      </c>
      <c r="E117" s="49">
        <v>5005</v>
      </c>
      <c r="F117" s="77" t="s">
        <v>106</v>
      </c>
      <c r="G117" s="77" t="s">
        <v>107</v>
      </c>
    </row>
    <row r="118" spans="1:7" s="8" customFormat="1" x14ac:dyDescent="0.25">
      <c r="A118" s="17">
        <v>37</v>
      </c>
      <c r="B118" s="130"/>
      <c r="C118" s="74" t="s">
        <v>159</v>
      </c>
      <c r="D118" s="28">
        <v>239.02814999999998</v>
      </c>
      <c r="E118" s="49">
        <v>5032.54</v>
      </c>
      <c r="F118" s="77" t="s">
        <v>106</v>
      </c>
      <c r="G118" s="77" t="s">
        <v>107</v>
      </c>
    </row>
    <row r="119" spans="1:7" s="8" customFormat="1" x14ac:dyDescent="0.25">
      <c r="A119" s="17">
        <v>38</v>
      </c>
      <c r="B119" s="130"/>
      <c r="C119" s="74" t="s">
        <v>160</v>
      </c>
      <c r="D119" s="28">
        <v>140.38757000000001</v>
      </c>
      <c r="E119" s="49">
        <v>2675.2400000000002</v>
      </c>
      <c r="F119" s="77" t="s">
        <v>106</v>
      </c>
      <c r="G119" s="77" t="s">
        <v>107</v>
      </c>
    </row>
    <row r="120" spans="1:7" s="8" customFormat="1" x14ac:dyDescent="0.25">
      <c r="A120" s="17">
        <v>39</v>
      </c>
      <c r="B120" s="130"/>
      <c r="C120" s="74" t="s">
        <v>161</v>
      </c>
      <c r="D120" s="28">
        <v>95.738240000000005</v>
      </c>
      <c r="E120" s="49">
        <v>3534.6</v>
      </c>
      <c r="F120" s="77" t="s">
        <v>106</v>
      </c>
      <c r="G120" s="77" t="s">
        <v>107</v>
      </c>
    </row>
    <row r="121" spans="1:7" s="8" customFormat="1" x14ac:dyDescent="0.25">
      <c r="A121" s="17">
        <v>40</v>
      </c>
      <c r="B121" s="130"/>
      <c r="C121" s="74" t="s">
        <v>162</v>
      </c>
      <c r="D121" s="28">
        <v>125</v>
      </c>
      <c r="E121" s="49">
        <v>896</v>
      </c>
      <c r="F121" s="77" t="s">
        <v>106</v>
      </c>
      <c r="G121" s="77" t="s">
        <v>107</v>
      </c>
    </row>
    <row r="122" spans="1:7" s="8" customFormat="1" x14ac:dyDescent="0.25">
      <c r="A122" s="17">
        <v>41</v>
      </c>
      <c r="B122" s="130"/>
      <c r="C122" s="74" t="s">
        <v>163</v>
      </c>
      <c r="D122" s="28">
        <v>125</v>
      </c>
      <c r="E122" s="49">
        <v>1098.5899999999999</v>
      </c>
      <c r="F122" s="77" t="s">
        <v>106</v>
      </c>
      <c r="G122" s="77" t="s">
        <v>107</v>
      </c>
    </row>
    <row r="123" spans="1:7" s="8" customFormat="1" x14ac:dyDescent="0.25">
      <c r="A123" s="17">
        <v>42</v>
      </c>
      <c r="B123" s="130"/>
      <c r="C123" s="74" t="s">
        <v>87</v>
      </c>
      <c r="D123" s="28">
        <v>125</v>
      </c>
      <c r="E123" s="49">
        <v>934.1</v>
      </c>
      <c r="F123" s="77" t="s">
        <v>106</v>
      </c>
      <c r="G123" s="77" t="s">
        <v>107</v>
      </c>
    </row>
    <row r="124" spans="1:7" x14ac:dyDescent="0.25">
      <c r="A124" s="17">
        <v>43</v>
      </c>
      <c r="B124" s="130"/>
      <c r="C124" s="17" t="s">
        <v>15</v>
      </c>
      <c r="D124" s="28">
        <v>127.50086</v>
      </c>
      <c r="E124" s="49">
        <v>2594.6999999999998</v>
      </c>
      <c r="F124" s="77" t="s">
        <v>106</v>
      </c>
      <c r="G124" s="77" t="s">
        <v>107</v>
      </c>
    </row>
    <row r="125" spans="1:7" s="16" customFormat="1" x14ac:dyDescent="0.25">
      <c r="A125" s="17">
        <v>44</v>
      </c>
      <c r="B125" s="130"/>
      <c r="C125" s="17" t="s">
        <v>17</v>
      </c>
      <c r="D125" s="28">
        <v>106.67453</v>
      </c>
      <c r="E125" s="49">
        <v>3909.4</v>
      </c>
      <c r="F125" s="77" t="s">
        <v>106</v>
      </c>
      <c r="G125" s="77" t="s">
        <v>107</v>
      </c>
    </row>
    <row r="126" spans="1:7" s="16" customFormat="1" x14ac:dyDescent="0.25">
      <c r="A126" s="17">
        <v>45</v>
      </c>
      <c r="B126" s="131"/>
      <c r="C126" s="17" t="s">
        <v>2</v>
      </c>
      <c r="D126" s="28">
        <v>128.96503999999999</v>
      </c>
      <c r="E126" s="49">
        <v>8501.9</v>
      </c>
      <c r="F126" s="77" t="s">
        <v>106</v>
      </c>
      <c r="G126" s="77" t="s">
        <v>107</v>
      </c>
    </row>
    <row r="127" spans="1:7" s="16" customFormat="1" ht="15" customHeight="1" x14ac:dyDescent="0.2">
      <c r="A127" s="17">
        <v>46</v>
      </c>
      <c r="B127" s="129" t="s">
        <v>181</v>
      </c>
      <c r="C127" s="74" t="s">
        <v>164</v>
      </c>
      <c r="D127" s="28">
        <v>29.428009999999997</v>
      </c>
      <c r="E127" s="49">
        <v>2703.77</v>
      </c>
      <c r="F127" s="77" t="s">
        <v>106</v>
      </c>
      <c r="G127" s="77" t="s">
        <v>107</v>
      </c>
    </row>
    <row r="128" spans="1:7" s="16" customFormat="1" x14ac:dyDescent="0.2">
      <c r="A128" s="17">
        <v>47</v>
      </c>
      <c r="B128" s="130"/>
      <c r="C128" s="74" t="s">
        <v>165</v>
      </c>
      <c r="D128" s="28">
        <v>12.001629999999999</v>
      </c>
      <c r="E128" s="49">
        <v>2478.1000000000004</v>
      </c>
      <c r="F128" s="77" t="s">
        <v>106</v>
      </c>
      <c r="G128" s="77" t="s">
        <v>107</v>
      </c>
    </row>
    <row r="129" spans="1:7" s="16" customFormat="1" x14ac:dyDescent="0.2">
      <c r="A129" s="17">
        <v>48</v>
      </c>
      <c r="B129" s="130"/>
      <c r="C129" s="74" t="s">
        <v>166</v>
      </c>
      <c r="D129" s="28">
        <v>19.381310000000003</v>
      </c>
      <c r="E129" s="49">
        <v>1202.2</v>
      </c>
      <c r="F129" s="77" t="s">
        <v>106</v>
      </c>
      <c r="G129" s="77" t="s">
        <v>107</v>
      </c>
    </row>
    <row r="130" spans="1:7" s="16" customFormat="1" x14ac:dyDescent="0.2">
      <c r="A130" s="17">
        <v>49</v>
      </c>
      <c r="B130" s="130"/>
      <c r="C130" s="74" t="s">
        <v>167</v>
      </c>
      <c r="D130" s="28">
        <v>20</v>
      </c>
      <c r="E130" s="49">
        <v>1832.6</v>
      </c>
      <c r="F130" s="77" t="s">
        <v>106</v>
      </c>
      <c r="G130" s="77" t="s">
        <v>107</v>
      </c>
    </row>
    <row r="131" spans="1:7" s="16" customFormat="1" x14ac:dyDescent="0.2">
      <c r="A131" s="17">
        <v>50</v>
      </c>
      <c r="B131" s="130"/>
      <c r="C131" s="74" t="s">
        <v>168</v>
      </c>
      <c r="D131" s="28">
        <v>13.07226</v>
      </c>
      <c r="E131" s="49">
        <v>1352.3000000000002</v>
      </c>
      <c r="F131" s="77" t="s">
        <v>106</v>
      </c>
      <c r="G131" s="77" t="s">
        <v>107</v>
      </c>
    </row>
    <row r="132" spans="1:7" s="16" customFormat="1" x14ac:dyDescent="0.2">
      <c r="A132" s="17">
        <v>51</v>
      </c>
      <c r="B132" s="130"/>
      <c r="C132" s="74" t="s">
        <v>169</v>
      </c>
      <c r="D132" s="28">
        <v>20</v>
      </c>
      <c r="E132" s="49">
        <v>1013.4</v>
      </c>
      <c r="F132" s="77" t="s">
        <v>106</v>
      </c>
      <c r="G132" s="77" t="s">
        <v>107</v>
      </c>
    </row>
    <row r="133" spans="1:7" s="16" customFormat="1" x14ac:dyDescent="0.2">
      <c r="A133" s="17">
        <v>52</v>
      </c>
      <c r="B133" s="130"/>
      <c r="C133" s="74" t="s">
        <v>170</v>
      </c>
      <c r="D133" s="28">
        <v>11.283290000000001</v>
      </c>
      <c r="E133" s="49">
        <v>758</v>
      </c>
      <c r="F133" s="77" t="s">
        <v>106</v>
      </c>
      <c r="G133" s="77" t="s">
        <v>107</v>
      </c>
    </row>
    <row r="134" spans="1:7" s="16" customFormat="1" x14ac:dyDescent="0.2">
      <c r="A134" s="17">
        <v>53</v>
      </c>
      <c r="B134" s="130"/>
      <c r="C134" s="74" t="s">
        <v>171</v>
      </c>
      <c r="D134" s="28">
        <v>24.353279999999998</v>
      </c>
      <c r="E134" s="49">
        <v>2034.29</v>
      </c>
      <c r="F134" s="77" t="s">
        <v>106</v>
      </c>
      <c r="G134" s="77" t="s">
        <v>107</v>
      </c>
    </row>
    <row r="135" spans="1:7" s="16" customFormat="1" x14ac:dyDescent="0.2">
      <c r="A135" s="17">
        <v>54</v>
      </c>
      <c r="B135" s="130"/>
      <c r="C135" s="74" t="s">
        <v>172</v>
      </c>
      <c r="D135" s="28">
        <v>30</v>
      </c>
      <c r="E135" s="49">
        <v>2580.6999999999998</v>
      </c>
      <c r="F135" s="77" t="s">
        <v>106</v>
      </c>
      <c r="G135" s="77" t="s">
        <v>107</v>
      </c>
    </row>
    <row r="136" spans="1:7" s="16" customFormat="1" x14ac:dyDescent="0.2">
      <c r="A136" s="17">
        <v>55</v>
      </c>
      <c r="B136" s="130"/>
      <c r="C136" s="74" t="s">
        <v>173</v>
      </c>
      <c r="D136" s="28">
        <v>14.781930000000001</v>
      </c>
      <c r="E136" s="49">
        <v>3004.84</v>
      </c>
      <c r="F136" s="77" t="s">
        <v>106</v>
      </c>
      <c r="G136" s="77" t="s">
        <v>107</v>
      </c>
    </row>
    <row r="137" spans="1:7" s="16" customFormat="1" x14ac:dyDescent="0.2">
      <c r="A137" s="17">
        <v>56</v>
      </c>
      <c r="B137" s="130"/>
      <c r="C137" s="74" t="s">
        <v>174</v>
      </c>
      <c r="D137" s="28">
        <v>14.08724</v>
      </c>
      <c r="E137" s="49">
        <v>1809.32</v>
      </c>
      <c r="F137" s="77" t="s">
        <v>106</v>
      </c>
      <c r="G137" s="77" t="s">
        <v>107</v>
      </c>
    </row>
    <row r="138" spans="1:7" s="16" customFormat="1" x14ac:dyDescent="0.2">
      <c r="A138" s="17">
        <v>57</v>
      </c>
      <c r="B138" s="130"/>
      <c r="C138" s="74" t="s">
        <v>175</v>
      </c>
      <c r="D138" s="28">
        <v>14.0694</v>
      </c>
      <c r="E138" s="49">
        <v>2342.4</v>
      </c>
      <c r="F138" s="77" t="s">
        <v>106</v>
      </c>
      <c r="G138" s="77" t="s">
        <v>107</v>
      </c>
    </row>
    <row r="139" spans="1:7" s="16" customFormat="1" x14ac:dyDescent="0.2">
      <c r="A139" s="17">
        <v>58</v>
      </c>
      <c r="B139" s="130"/>
      <c r="C139" s="74" t="s">
        <v>176</v>
      </c>
      <c r="D139" s="28">
        <v>13.095549999999999</v>
      </c>
      <c r="E139" s="49">
        <v>1424</v>
      </c>
      <c r="F139" s="77" t="s">
        <v>106</v>
      </c>
      <c r="G139" s="77" t="s">
        <v>107</v>
      </c>
    </row>
    <row r="140" spans="1:7" s="16" customFormat="1" x14ac:dyDescent="0.2">
      <c r="A140" s="17">
        <v>59</v>
      </c>
      <c r="B140" s="130"/>
      <c r="C140" s="74" t="s">
        <v>177</v>
      </c>
      <c r="D140" s="28">
        <v>12.050799999999999</v>
      </c>
      <c r="E140" s="49">
        <v>2585.9</v>
      </c>
      <c r="F140" s="77" t="s">
        <v>106</v>
      </c>
      <c r="G140" s="77" t="s">
        <v>107</v>
      </c>
    </row>
    <row r="141" spans="1:7" s="16" customFormat="1" x14ac:dyDescent="0.2">
      <c r="A141" s="17">
        <v>60</v>
      </c>
      <c r="B141" s="130"/>
      <c r="C141" s="74" t="s">
        <v>145</v>
      </c>
      <c r="D141" s="28">
        <v>24.693729999999999</v>
      </c>
      <c r="E141" s="49">
        <v>3834.3999999999996</v>
      </c>
      <c r="F141" s="77" t="s">
        <v>106</v>
      </c>
      <c r="G141" s="77" t="s">
        <v>107</v>
      </c>
    </row>
    <row r="142" spans="1:7" s="16" customFormat="1" x14ac:dyDescent="0.2">
      <c r="A142" s="17">
        <v>61</v>
      </c>
      <c r="B142" s="130"/>
      <c r="C142" s="74" t="s">
        <v>178</v>
      </c>
      <c r="D142" s="28">
        <v>13.095549999999999</v>
      </c>
      <c r="E142" s="49">
        <v>673.19999999999993</v>
      </c>
      <c r="F142" s="77" t="s">
        <v>106</v>
      </c>
      <c r="G142" s="77" t="s">
        <v>107</v>
      </c>
    </row>
    <row r="143" spans="1:7" s="16" customFormat="1" x14ac:dyDescent="0.2">
      <c r="A143" s="17">
        <v>62</v>
      </c>
      <c r="B143" s="130"/>
      <c r="C143" s="74" t="s">
        <v>149</v>
      </c>
      <c r="D143" s="28">
        <v>23.953290000000003</v>
      </c>
      <c r="E143" s="49">
        <v>1562.6999999999998</v>
      </c>
      <c r="F143" s="77" t="s">
        <v>106</v>
      </c>
      <c r="G143" s="77" t="s">
        <v>107</v>
      </c>
    </row>
    <row r="144" spans="1:7" s="16" customFormat="1" x14ac:dyDescent="0.2">
      <c r="A144" s="17">
        <v>63</v>
      </c>
      <c r="B144" s="130"/>
      <c r="C144" s="74" t="s">
        <v>179</v>
      </c>
      <c r="D144" s="28">
        <v>24.48207</v>
      </c>
      <c r="E144" s="49">
        <v>1789.98</v>
      </c>
      <c r="F144" s="77" t="s">
        <v>106</v>
      </c>
      <c r="G144" s="77" t="s">
        <v>107</v>
      </c>
    </row>
    <row r="145" spans="1:7" s="16" customFormat="1" x14ac:dyDescent="0.2">
      <c r="A145" s="17">
        <v>64</v>
      </c>
      <c r="B145" s="130"/>
      <c r="C145" s="74" t="s">
        <v>180</v>
      </c>
      <c r="D145" s="28">
        <v>20.896900000000002</v>
      </c>
      <c r="E145" s="49">
        <v>1069.7</v>
      </c>
      <c r="F145" s="77" t="s">
        <v>106</v>
      </c>
      <c r="G145" s="77" t="s">
        <v>107</v>
      </c>
    </row>
    <row r="146" spans="1:7" s="16" customFormat="1" x14ac:dyDescent="0.25">
      <c r="A146" s="17">
        <v>65</v>
      </c>
      <c r="B146" s="131"/>
      <c r="C146" s="17" t="s">
        <v>4</v>
      </c>
      <c r="D146" s="28">
        <v>50</v>
      </c>
      <c r="E146" s="49">
        <v>1169.06</v>
      </c>
      <c r="F146" s="77" t="s">
        <v>106</v>
      </c>
      <c r="G146" s="77" t="s">
        <v>107</v>
      </c>
    </row>
    <row r="147" spans="1:7" s="16" customFormat="1" x14ac:dyDescent="0.25">
      <c r="A147" s="17">
        <v>66</v>
      </c>
      <c r="B147" s="73" t="s">
        <v>182</v>
      </c>
      <c r="C147" s="17" t="s">
        <v>183</v>
      </c>
      <c r="D147" s="28">
        <v>20</v>
      </c>
      <c r="E147" s="49">
        <v>2625.7000000000003</v>
      </c>
      <c r="F147" s="77" t="s">
        <v>106</v>
      </c>
      <c r="G147" s="77" t="s">
        <v>107</v>
      </c>
    </row>
    <row r="148" spans="1:7" s="16" customFormat="1" x14ac:dyDescent="0.2">
      <c r="A148" s="17">
        <v>67</v>
      </c>
      <c r="B148" s="129" t="s">
        <v>209</v>
      </c>
      <c r="C148" s="74" t="s">
        <v>184</v>
      </c>
      <c r="D148" s="28">
        <v>20.60005</v>
      </c>
      <c r="E148" s="49">
        <v>2572.9999999999995</v>
      </c>
      <c r="F148" s="77" t="s">
        <v>106</v>
      </c>
      <c r="G148" s="77" t="s">
        <v>107</v>
      </c>
    </row>
    <row r="149" spans="1:7" s="16" customFormat="1" x14ac:dyDescent="0.2">
      <c r="A149" s="17">
        <v>68</v>
      </c>
      <c r="B149" s="130"/>
      <c r="C149" s="74" t="s">
        <v>185</v>
      </c>
      <c r="D149" s="28">
        <v>20.60005</v>
      </c>
      <c r="E149" s="49">
        <v>2718.4700000000003</v>
      </c>
      <c r="F149" s="77" t="s">
        <v>106</v>
      </c>
      <c r="G149" s="77" t="s">
        <v>107</v>
      </c>
    </row>
    <row r="150" spans="1:7" s="16" customFormat="1" x14ac:dyDescent="0.2">
      <c r="A150" s="17">
        <v>69</v>
      </c>
      <c r="B150" s="130"/>
      <c r="C150" s="74" t="s">
        <v>186</v>
      </c>
      <c r="D150" s="28">
        <v>21.766749999999998</v>
      </c>
      <c r="E150" s="49">
        <v>2286.0100000000002</v>
      </c>
      <c r="F150" s="77" t="s">
        <v>106</v>
      </c>
      <c r="G150" s="77" t="s">
        <v>107</v>
      </c>
    </row>
    <row r="151" spans="1:7" s="16" customFormat="1" x14ac:dyDescent="0.2">
      <c r="A151" s="17">
        <v>70</v>
      </c>
      <c r="B151" s="130"/>
      <c r="C151" s="74" t="s">
        <v>187</v>
      </c>
      <c r="D151" s="28">
        <v>20.60005</v>
      </c>
      <c r="E151" s="49">
        <v>2349.3200000000002</v>
      </c>
      <c r="F151" s="77" t="s">
        <v>106</v>
      </c>
      <c r="G151" s="77" t="s">
        <v>107</v>
      </c>
    </row>
    <row r="152" spans="1:7" s="16" customFormat="1" x14ac:dyDescent="0.2">
      <c r="A152" s="17">
        <v>71</v>
      </c>
      <c r="B152" s="130"/>
      <c r="C152" s="74" t="s">
        <v>188</v>
      </c>
      <c r="D152" s="28">
        <v>20.60005</v>
      </c>
      <c r="E152" s="49">
        <v>2398.6</v>
      </c>
      <c r="F152" s="77" t="s">
        <v>106</v>
      </c>
      <c r="G152" s="77" t="s">
        <v>107</v>
      </c>
    </row>
    <row r="153" spans="1:7" s="16" customFormat="1" x14ac:dyDescent="0.2">
      <c r="A153" s="17">
        <v>72</v>
      </c>
      <c r="B153" s="130"/>
      <c r="C153" s="74" t="s">
        <v>189</v>
      </c>
      <c r="D153" s="28">
        <v>21.766749999999998</v>
      </c>
      <c r="E153" s="49">
        <v>2566.5</v>
      </c>
      <c r="F153" s="77" t="s">
        <v>106</v>
      </c>
      <c r="G153" s="77" t="s">
        <v>107</v>
      </c>
    </row>
    <row r="154" spans="1:7" s="16" customFormat="1" x14ac:dyDescent="0.2">
      <c r="A154" s="17">
        <v>73</v>
      </c>
      <c r="B154" s="130"/>
      <c r="C154" s="74" t="s">
        <v>190</v>
      </c>
      <c r="D154" s="28">
        <v>21.766749999999998</v>
      </c>
      <c r="E154" s="49">
        <v>2149.3000000000002</v>
      </c>
      <c r="F154" s="77" t="s">
        <v>106</v>
      </c>
      <c r="G154" s="77" t="s">
        <v>107</v>
      </c>
    </row>
    <row r="155" spans="1:7" s="16" customFormat="1" x14ac:dyDescent="0.2">
      <c r="A155" s="17">
        <v>74</v>
      </c>
      <c r="B155" s="130"/>
      <c r="C155" s="74" t="s">
        <v>191</v>
      </c>
      <c r="D155" s="28">
        <v>21.766749999999998</v>
      </c>
      <c r="E155" s="49">
        <v>2571.6000000000004</v>
      </c>
      <c r="F155" s="77" t="s">
        <v>106</v>
      </c>
      <c r="G155" s="77" t="s">
        <v>107</v>
      </c>
    </row>
    <row r="156" spans="1:7" s="16" customFormat="1" x14ac:dyDescent="0.2">
      <c r="A156" s="17">
        <v>75</v>
      </c>
      <c r="B156" s="130"/>
      <c r="C156" s="74" t="s">
        <v>192</v>
      </c>
      <c r="D156" s="28">
        <v>21.766749999999998</v>
      </c>
      <c r="E156" s="49">
        <v>1368.9699999999998</v>
      </c>
      <c r="F156" s="77" t="s">
        <v>106</v>
      </c>
      <c r="G156" s="77" t="s">
        <v>107</v>
      </c>
    </row>
    <row r="157" spans="1:7" s="16" customFormat="1" x14ac:dyDescent="0.2">
      <c r="A157" s="17">
        <v>76</v>
      </c>
      <c r="B157" s="130"/>
      <c r="C157" s="74" t="s">
        <v>193</v>
      </c>
      <c r="D157" s="28">
        <v>21.766749999999998</v>
      </c>
      <c r="E157" s="49">
        <v>2556.6999999999998</v>
      </c>
      <c r="F157" s="77" t="s">
        <v>106</v>
      </c>
      <c r="G157" s="77" t="s">
        <v>107</v>
      </c>
    </row>
    <row r="158" spans="1:7" s="16" customFormat="1" x14ac:dyDescent="0.2">
      <c r="A158" s="17">
        <v>77</v>
      </c>
      <c r="B158" s="130"/>
      <c r="C158" s="74" t="s">
        <v>194</v>
      </c>
      <c r="D158" s="28">
        <v>20.60005</v>
      </c>
      <c r="E158" s="49">
        <v>2424.1999999999998</v>
      </c>
      <c r="F158" s="77" t="s">
        <v>106</v>
      </c>
      <c r="G158" s="77" t="s">
        <v>107</v>
      </c>
    </row>
    <row r="159" spans="1:7" s="16" customFormat="1" x14ac:dyDescent="0.2">
      <c r="A159" s="17">
        <v>78</v>
      </c>
      <c r="B159" s="130"/>
      <c r="C159" s="74" t="s">
        <v>195</v>
      </c>
      <c r="D159" s="28">
        <v>20.60005</v>
      </c>
      <c r="E159" s="49">
        <v>1053.6000000000001</v>
      </c>
      <c r="F159" s="77" t="s">
        <v>106</v>
      </c>
      <c r="G159" s="77" t="s">
        <v>107</v>
      </c>
    </row>
    <row r="160" spans="1:7" s="16" customFormat="1" x14ac:dyDescent="0.2">
      <c r="A160" s="17">
        <v>79</v>
      </c>
      <c r="B160" s="130"/>
      <c r="C160" s="74" t="s">
        <v>196</v>
      </c>
      <c r="D160" s="28">
        <v>20.60005</v>
      </c>
      <c r="E160" s="49">
        <v>2918.5</v>
      </c>
      <c r="F160" s="77" t="s">
        <v>106</v>
      </c>
      <c r="G160" s="77" t="s">
        <v>107</v>
      </c>
    </row>
    <row r="161" spans="1:7" s="16" customFormat="1" x14ac:dyDescent="0.2">
      <c r="A161" s="17">
        <v>80</v>
      </c>
      <c r="B161" s="130"/>
      <c r="C161" s="74" t="s">
        <v>197</v>
      </c>
      <c r="D161" s="28">
        <v>20.60005</v>
      </c>
      <c r="E161" s="49">
        <v>1440.5</v>
      </c>
      <c r="F161" s="77" t="s">
        <v>106</v>
      </c>
      <c r="G161" s="77" t="s">
        <v>107</v>
      </c>
    </row>
    <row r="162" spans="1:7" s="16" customFormat="1" x14ac:dyDescent="0.2">
      <c r="A162" s="17">
        <v>81</v>
      </c>
      <c r="B162" s="130"/>
      <c r="C162" s="74" t="s">
        <v>198</v>
      </c>
      <c r="D162" s="28">
        <v>20.60005</v>
      </c>
      <c r="E162" s="49">
        <v>1694.2</v>
      </c>
      <c r="F162" s="77" t="s">
        <v>106</v>
      </c>
      <c r="G162" s="77" t="s">
        <v>107</v>
      </c>
    </row>
    <row r="163" spans="1:7" s="16" customFormat="1" x14ac:dyDescent="0.2">
      <c r="A163" s="17">
        <v>82</v>
      </c>
      <c r="B163" s="130"/>
      <c r="C163" s="74" t="s">
        <v>199</v>
      </c>
      <c r="D163" s="28">
        <v>20.60005</v>
      </c>
      <c r="E163" s="49">
        <v>1614.8999999999999</v>
      </c>
      <c r="F163" s="77" t="s">
        <v>106</v>
      </c>
      <c r="G163" s="77" t="s">
        <v>107</v>
      </c>
    </row>
    <row r="164" spans="1:7" s="16" customFormat="1" x14ac:dyDescent="0.2">
      <c r="A164" s="17">
        <v>83</v>
      </c>
      <c r="B164" s="130"/>
      <c r="C164" s="74" t="s">
        <v>200</v>
      </c>
      <c r="D164" s="28">
        <v>20.60005</v>
      </c>
      <c r="E164" s="49">
        <v>3383.2000000000007</v>
      </c>
      <c r="F164" s="77" t="s">
        <v>106</v>
      </c>
      <c r="G164" s="77" t="s">
        <v>107</v>
      </c>
    </row>
    <row r="165" spans="1:7" s="16" customFormat="1" x14ac:dyDescent="0.2">
      <c r="A165" s="17">
        <v>84</v>
      </c>
      <c r="B165" s="130"/>
      <c r="C165" s="74" t="s">
        <v>201</v>
      </c>
      <c r="D165" s="28">
        <v>20.60005</v>
      </c>
      <c r="E165" s="49">
        <v>2956.2999999999997</v>
      </c>
      <c r="F165" s="77" t="s">
        <v>106</v>
      </c>
      <c r="G165" s="77" t="s">
        <v>107</v>
      </c>
    </row>
    <row r="166" spans="1:7" s="16" customFormat="1" x14ac:dyDescent="0.2">
      <c r="A166" s="17">
        <v>85</v>
      </c>
      <c r="B166" s="130"/>
      <c r="C166" s="74" t="s">
        <v>131</v>
      </c>
      <c r="D166" s="28">
        <v>20.60005</v>
      </c>
      <c r="E166" s="49">
        <v>2552.4</v>
      </c>
      <c r="F166" s="77" t="s">
        <v>106</v>
      </c>
      <c r="G166" s="77" t="s">
        <v>107</v>
      </c>
    </row>
    <row r="167" spans="1:7" s="16" customFormat="1" x14ac:dyDescent="0.2">
      <c r="A167" s="17">
        <v>86</v>
      </c>
      <c r="B167" s="130"/>
      <c r="C167" s="74" t="s">
        <v>132</v>
      </c>
      <c r="D167" s="28">
        <v>20.60005</v>
      </c>
      <c r="E167" s="49">
        <v>2702.2000000000003</v>
      </c>
      <c r="F167" s="77" t="s">
        <v>106</v>
      </c>
      <c r="G167" s="77" t="s">
        <v>107</v>
      </c>
    </row>
    <row r="168" spans="1:7" s="16" customFormat="1" x14ac:dyDescent="0.2">
      <c r="A168" s="17">
        <v>87</v>
      </c>
      <c r="B168" s="130"/>
      <c r="C168" s="74" t="s">
        <v>202</v>
      </c>
      <c r="D168" s="28">
        <v>20.60005</v>
      </c>
      <c r="E168" s="49">
        <v>1663.6</v>
      </c>
      <c r="F168" s="77" t="s">
        <v>106</v>
      </c>
      <c r="G168" s="77" t="s">
        <v>107</v>
      </c>
    </row>
    <row r="169" spans="1:7" s="16" customFormat="1" x14ac:dyDescent="0.2">
      <c r="A169" s="17">
        <v>88</v>
      </c>
      <c r="B169" s="130"/>
      <c r="C169" s="74" t="s">
        <v>203</v>
      </c>
      <c r="D169" s="28">
        <v>20.60005</v>
      </c>
      <c r="E169" s="49">
        <v>1865.1000000000001</v>
      </c>
      <c r="F169" s="77" t="s">
        <v>106</v>
      </c>
      <c r="G169" s="77" t="s">
        <v>107</v>
      </c>
    </row>
    <row r="170" spans="1:7" s="16" customFormat="1" x14ac:dyDescent="0.2">
      <c r="A170" s="17">
        <v>89</v>
      </c>
      <c r="B170" s="130"/>
      <c r="C170" s="74" t="s">
        <v>204</v>
      </c>
      <c r="D170" s="28">
        <v>20.60005</v>
      </c>
      <c r="E170" s="49">
        <v>1237.2</v>
      </c>
      <c r="F170" s="77" t="s">
        <v>106</v>
      </c>
      <c r="G170" s="77" t="s">
        <v>107</v>
      </c>
    </row>
    <row r="171" spans="1:7" s="16" customFormat="1" x14ac:dyDescent="0.2">
      <c r="A171" s="17">
        <v>90</v>
      </c>
      <c r="B171" s="130"/>
      <c r="C171" s="74" t="s">
        <v>205</v>
      </c>
      <c r="D171" s="28">
        <v>20.60005</v>
      </c>
      <c r="E171" s="49">
        <v>1278.24</v>
      </c>
      <c r="F171" s="77" t="s">
        <v>106</v>
      </c>
      <c r="G171" s="77" t="s">
        <v>107</v>
      </c>
    </row>
    <row r="172" spans="1:7" s="16" customFormat="1" x14ac:dyDescent="0.2">
      <c r="A172" s="17">
        <v>91</v>
      </c>
      <c r="B172" s="130"/>
      <c r="C172" s="74" t="s">
        <v>206</v>
      </c>
      <c r="D172" s="28">
        <v>20.60005</v>
      </c>
      <c r="E172" s="49">
        <v>781.4</v>
      </c>
      <c r="F172" s="77" t="s">
        <v>106</v>
      </c>
      <c r="G172" s="77" t="s">
        <v>107</v>
      </c>
    </row>
    <row r="173" spans="1:7" s="16" customFormat="1" x14ac:dyDescent="0.2">
      <c r="A173" s="17">
        <v>92</v>
      </c>
      <c r="B173" s="130"/>
      <c r="C173" s="74" t="s">
        <v>207</v>
      </c>
      <c r="D173" s="28">
        <v>21.766749999999998</v>
      </c>
      <c r="E173" s="49">
        <v>2555.6999999999998</v>
      </c>
      <c r="F173" s="77" t="s">
        <v>106</v>
      </c>
      <c r="G173" s="77" t="s">
        <v>107</v>
      </c>
    </row>
    <row r="174" spans="1:7" s="16" customFormat="1" x14ac:dyDescent="0.2">
      <c r="A174" s="17">
        <v>93</v>
      </c>
      <c r="B174" s="130"/>
      <c r="C174" s="74" t="s">
        <v>208</v>
      </c>
      <c r="D174" s="28">
        <v>21.766749999999998</v>
      </c>
      <c r="E174" s="49">
        <v>2546.6999999999998</v>
      </c>
      <c r="F174" s="77" t="s">
        <v>106</v>
      </c>
      <c r="G174" s="77" t="s">
        <v>107</v>
      </c>
    </row>
    <row r="175" spans="1:7" s="16" customFormat="1" x14ac:dyDescent="0.25">
      <c r="A175" s="17">
        <v>94</v>
      </c>
      <c r="B175" s="130"/>
      <c r="C175" s="17" t="s">
        <v>112</v>
      </c>
      <c r="D175" s="28">
        <v>50</v>
      </c>
      <c r="E175" s="49">
        <v>1709.2</v>
      </c>
      <c r="F175" s="77" t="s">
        <v>106</v>
      </c>
      <c r="G175" s="77" t="s">
        <v>107</v>
      </c>
    </row>
    <row r="176" spans="1:7" s="16" customFormat="1" x14ac:dyDescent="0.25">
      <c r="A176" s="17">
        <v>95</v>
      </c>
      <c r="B176" s="131"/>
      <c r="C176" s="17" t="s">
        <v>113</v>
      </c>
      <c r="D176" s="28">
        <v>20.60005</v>
      </c>
      <c r="E176" s="49">
        <v>1974.4</v>
      </c>
      <c r="F176" s="77" t="s">
        <v>106</v>
      </c>
      <c r="G176" s="77" t="s">
        <v>107</v>
      </c>
    </row>
    <row r="177" spans="1:7" s="8" customFormat="1" ht="14.25" x14ac:dyDescent="0.25">
      <c r="A177" s="2"/>
      <c r="B177" s="3" t="s">
        <v>39</v>
      </c>
      <c r="C177" s="3"/>
      <c r="D177" s="27">
        <f>SUM(D82:D176)</f>
        <v>7481.1232899999986</v>
      </c>
      <c r="E177" s="4"/>
      <c r="F177" s="4"/>
      <c r="G177" s="5"/>
    </row>
    <row r="178" spans="1:7" s="51" customFormat="1" ht="14.25" x14ac:dyDescent="0.2">
      <c r="A178" s="132" t="s">
        <v>105</v>
      </c>
      <c r="B178" s="132"/>
      <c r="C178" s="132"/>
      <c r="D178" s="132"/>
      <c r="E178" s="132"/>
      <c r="F178" s="132"/>
      <c r="G178" s="132"/>
    </row>
    <row r="179" spans="1:7" s="51" customFormat="1" x14ac:dyDescent="0.2">
      <c r="A179" s="41">
        <v>1</v>
      </c>
      <c r="B179" s="133" t="s">
        <v>108</v>
      </c>
      <c r="C179" s="61" t="s">
        <v>112</v>
      </c>
      <c r="D179" s="149">
        <v>2466.5608499999998</v>
      </c>
      <c r="E179" s="39">
        <v>1709.2</v>
      </c>
      <c r="F179" s="39" t="s">
        <v>106</v>
      </c>
      <c r="G179" s="146" t="s">
        <v>107</v>
      </c>
    </row>
    <row r="180" spans="1:7" s="51" customFormat="1" x14ac:dyDescent="0.2">
      <c r="A180" s="41">
        <v>2</v>
      </c>
      <c r="B180" s="134"/>
      <c r="C180" s="61" t="s">
        <v>113</v>
      </c>
      <c r="D180" s="150"/>
      <c r="E180" s="39">
        <v>1974.4</v>
      </c>
      <c r="F180" s="39" t="s">
        <v>106</v>
      </c>
      <c r="G180" s="147"/>
    </row>
    <row r="181" spans="1:7" s="51" customFormat="1" x14ac:dyDescent="0.2">
      <c r="A181" s="41">
        <v>3</v>
      </c>
      <c r="B181" s="134"/>
      <c r="C181" s="61" t="s">
        <v>114</v>
      </c>
      <c r="D181" s="150"/>
      <c r="E181" s="39">
        <v>1336.27</v>
      </c>
      <c r="F181" s="39" t="s">
        <v>106</v>
      </c>
      <c r="G181" s="147"/>
    </row>
    <row r="182" spans="1:7" s="51" customFormat="1" x14ac:dyDescent="0.2">
      <c r="A182" s="41">
        <v>4</v>
      </c>
      <c r="B182" s="134"/>
      <c r="C182" s="61" t="s">
        <v>115</v>
      </c>
      <c r="D182" s="150"/>
      <c r="E182" s="39">
        <v>5760.42</v>
      </c>
      <c r="F182" s="39" t="s">
        <v>106</v>
      </c>
      <c r="G182" s="147"/>
    </row>
    <row r="183" spans="1:7" s="51" customFormat="1" x14ac:dyDescent="0.2">
      <c r="A183" s="41">
        <v>5</v>
      </c>
      <c r="B183" s="134"/>
      <c r="C183" s="61" t="s">
        <v>116</v>
      </c>
      <c r="D183" s="150"/>
      <c r="E183" s="39">
        <v>2709.6900000000005</v>
      </c>
      <c r="F183" s="39" t="s">
        <v>106</v>
      </c>
      <c r="G183" s="147"/>
    </row>
    <row r="184" spans="1:7" s="51" customFormat="1" x14ac:dyDescent="0.2">
      <c r="A184" s="41">
        <v>6</v>
      </c>
      <c r="B184" s="134"/>
      <c r="C184" s="61" t="s">
        <v>117</v>
      </c>
      <c r="D184" s="150"/>
      <c r="E184" s="39">
        <v>2298.1999999999998</v>
      </c>
      <c r="F184" s="39" t="s">
        <v>106</v>
      </c>
      <c r="G184" s="147"/>
    </row>
    <row r="185" spans="1:7" s="51" customFormat="1" x14ac:dyDescent="0.2">
      <c r="A185" s="41">
        <v>7</v>
      </c>
      <c r="B185" s="134"/>
      <c r="C185" s="61" t="s">
        <v>118</v>
      </c>
      <c r="D185" s="150"/>
      <c r="E185" s="39">
        <v>3340.5</v>
      </c>
      <c r="F185" s="39" t="s">
        <v>106</v>
      </c>
      <c r="G185" s="147"/>
    </row>
    <row r="186" spans="1:7" s="51" customFormat="1" x14ac:dyDescent="0.2">
      <c r="A186" s="41">
        <v>8</v>
      </c>
      <c r="B186" s="134"/>
      <c r="C186" s="61" t="s">
        <v>93</v>
      </c>
      <c r="D186" s="150"/>
      <c r="E186" s="39">
        <v>3414.9700000000003</v>
      </c>
      <c r="F186" s="39" t="s">
        <v>106</v>
      </c>
      <c r="G186" s="147"/>
    </row>
    <row r="187" spans="1:7" s="51" customFormat="1" x14ac:dyDescent="0.2">
      <c r="A187" s="41">
        <v>9</v>
      </c>
      <c r="B187" s="134"/>
      <c r="C187" s="61" t="s">
        <v>119</v>
      </c>
      <c r="D187" s="150"/>
      <c r="E187" s="39">
        <v>1623.98</v>
      </c>
      <c r="F187" s="39" t="s">
        <v>106</v>
      </c>
      <c r="G187" s="147"/>
    </row>
    <row r="188" spans="1:7" s="51" customFormat="1" x14ac:dyDescent="0.2">
      <c r="A188" s="41">
        <v>10</v>
      </c>
      <c r="B188" s="134"/>
      <c r="C188" s="61" t="s">
        <v>120</v>
      </c>
      <c r="D188" s="150"/>
      <c r="E188" s="39">
        <v>2833.9</v>
      </c>
      <c r="F188" s="39" t="s">
        <v>106</v>
      </c>
      <c r="G188" s="147"/>
    </row>
    <row r="189" spans="1:7" s="51" customFormat="1" x14ac:dyDescent="0.2">
      <c r="A189" s="41">
        <v>11</v>
      </c>
      <c r="B189" s="134"/>
      <c r="C189" s="61" t="s">
        <v>121</v>
      </c>
      <c r="D189" s="150"/>
      <c r="E189" s="39">
        <v>2582.38</v>
      </c>
      <c r="F189" s="39" t="s">
        <v>106</v>
      </c>
      <c r="G189" s="147"/>
    </row>
    <row r="190" spans="1:7" s="51" customFormat="1" x14ac:dyDescent="0.2">
      <c r="A190" s="41">
        <v>12</v>
      </c>
      <c r="B190" s="134"/>
      <c r="C190" s="61" t="s">
        <v>122</v>
      </c>
      <c r="D190" s="150"/>
      <c r="E190" s="39">
        <v>687</v>
      </c>
      <c r="F190" s="39" t="s">
        <v>106</v>
      </c>
      <c r="G190" s="147"/>
    </row>
    <row r="191" spans="1:7" s="51" customFormat="1" x14ac:dyDescent="0.2">
      <c r="A191" s="41">
        <v>13</v>
      </c>
      <c r="B191" s="145"/>
      <c r="C191" s="61" t="s">
        <v>13</v>
      </c>
      <c r="D191" s="151"/>
      <c r="E191" s="39">
        <v>5015.4799999999996</v>
      </c>
      <c r="F191" s="39" t="s">
        <v>106</v>
      </c>
      <c r="G191" s="148"/>
    </row>
    <row r="192" spans="1:7" s="51" customFormat="1" ht="14.25" x14ac:dyDescent="0.2">
      <c r="A192" s="2"/>
      <c r="B192" s="3" t="s">
        <v>39</v>
      </c>
      <c r="C192" s="54"/>
      <c r="D192" s="27">
        <f>SUM(D179:D179)</f>
        <v>2466.5608499999998</v>
      </c>
      <c r="E192" s="55"/>
      <c r="F192" s="55"/>
      <c r="G192" s="57"/>
    </row>
    <row r="193" spans="1:7" s="29" customFormat="1" ht="14.25" x14ac:dyDescent="0.25">
      <c r="A193" s="142" t="s">
        <v>42</v>
      </c>
      <c r="B193" s="142"/>
      <c r="C193" s="142"/>
      <c r="D193" s="30">
        <f>D177+D80+D69+D66+D192</f>
        <v>12046.652359999998</v>
      </c>
      <c r="E193" s="31"/>
      <c r="F193" s="66"/>
      <c r="G193" s="31"/>
    </row>
    <row r="195" spans="1:7" x14ac:dyDescent="0.25">
      <c r="D195" s="62"/>
    </row>
  </sheetData>
  <mergeCells count="29">
    <mergeCell ref="A193:C193"/>
    <mergeCell ref="A10:G10"/>
    <mergeCell ref="A67:G67"/>
    <mergeCell ref="A70:G70"/>
    <mergeCell ref="A81:G81"/>
    <mergeCell ref="B12:B36"/>
    <mergeCell ref="B82:B126"/>
    <mergeCell ref="B38:B42"/>
    <mergeCell ref="B71:B73"/>
    <mergeCell ref="B74:B76"/>
    <mergeCell ref="B77:B79"/>
    <mergeCell ref="B43:B52"/>
    <mergeCell ref="G179:G191"/>
    <mergeCell ref="B179:B191"/>
    <mergeCell ref="D179:D191"/>
    <mergeCell ref="A1:G1"/>
    <mergeCell ref="B3:B5"/>
    <mergeCell ref="C3:C5"/>
    <mergeCell ref="E3:E5"/>
    <mergeCell ref="A3:A5"/>
    <mergeCell ref="F3:F5"/>
    <mergeCell ref="G3:G5"/>
    <mergeCell ref="D3:D5"/>
    <mergeCell ref="B127:B146"/>
    <mergeCell ref="B148:B176"/>
    <mergeCell ref="A178:G178"/>
    <mergeCell ref="B53:B61"/>
    <mergeCell ref="A8:D8"/>
    <mergeCell ref="B7:G7"/>
  </mergeCells>
  <pageMargins left="0.11811023622047245" right="0.11811023622047245" top="0.35433070866141736" bottom="0.35433070866141736" header="0.31496062992125984" footer="0.31496062992125984"/>
  <pageSetup paperSize="9" scale="2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7"/>
  <sheetViews>
    <sheetView workbookViewId="0">
      <selection activeCell="D265" sqref="D265"/>
    </sheetView>
  </sheetViews>
  <sheetFormatPr defaultColWidth="37.28515625" defaultRowHeight="12" x14ac:dyDescent="0.2"/>
  <cols>
    <col min="1" max="1" width="4.5703125" style="51" customWidth="1"/>
    <col min="2" max="2" width="52.140625" style="51" customWidth="1"/>
    <col min="3" max="3" width="28.5703125" style="51" customWidth="1"/>
    <col min="4" max="4" width="15.7109375" style="51" customWidth="1"/>
    <col min="5" max="5" width="13.7109375" style="33" customWidth="1"/>
    <col min="6" max="6" width="13" style="51" customWidth="1"/>
    <col min="7" max="7" width="10" style="51" customWidth="1"/>
    <col min="8" max="8" width="6.7109375" style="51" customWidth="1"/>
    <col min="9" max="9" width="29.7109375" style="51" customWidth="1"/>
    <col min="10" max="10" width="13.140625" style="51" customWidth="1"/>
    <col min="11" max="11" width="12.85546875" style="51" hidden="1" customWidth="1"/>
    <col min="12" max="12" width="13.28515625" style="51" hidden="1" customWidth="1"/>
    <col min="13" max="13" width="13.7109375" style="51" hidden="1" customWidth="1"/>
    <col min="14" max="14" width="10.5703125" style="51" customWidth="1"/>
    <col min="15" max="15" width="13.5703125" style="125" customWidth="1"/>
    <col min="16" max="16384" width="37.28515625" style="51"/>
  </cols>
  <sheetData>
    <row r="1" spans="1:15" s="33" customFormat="1" x14ac:dyDescent="0.2">
      <c r="A1" s="32"/>
      <c r="D1" s="34"/>
      <c r="E1" s="34"/>
      <c r="O1" s="35"/>
    </row>
    <row r="2" spans="1:15" s="33" customFormat="1" ht="18.75" x14ac:dyDescent="0.3">
      <c r="A2" s="135" t="s">
        <v>219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5" s="33" customFormat="1" ht="13.5" x14ac:dyDescent="0.25">
      <c r="A3" s="84"/>
      <c r="B3" s="29"/>
      <c r="C3" s="29"/>
      <c r="D3" s="85"/>
      <c r="E3" s="85"/>
      <c r="F3" s="29"/>
      <c r="G3" s="29"/>
      <c r="H3" s="29"/>
      <c r="I3" s="29"/>
      <c r="J3" s="29"/>
      <c r="K3" s="29"/>
      <c r="L3" s="29"/>
      <c r="M3" s="29"/>
      <c r="N3" s="29"/>
      <c r="O3" s="86"/>
    </row>
    <row r="4" spans="1:15" ht="13.5" x14ac:dyDescent="0.2">
      <c r="A4" s="136" t="s">
        <v>220</v>
      </c>
      <c r="B4" s="136" t="s">
        <v>18</v>
      </c>
      <c r="C4" s="136" t="s">
        <v>19</v>
      </c>
      <c r="D4" s="162" t="s">
        <v>20</v>
      </c>
      <c r="E4" s="162"/>
      <c r="F4" s="137" t="s">
        <v>221</v>
      </c>
      <c r="G4" s="136" t="s">
        <v>21</v>
      </c>
      <c r="H4" s="136" t="s">
        <v>22</v>
      </c>
      <c r="I4" s="136" t="s">
        <v>23</v>
      </c>
      <c r="J4" s="136" t="s">
        <v>24</v>
      </c>
      <c r="K4" s="159" t="s">
        <v>25</v>
      </c>
      <c r="L4" s="159"/>
      <c r="M4" s="159"/>
      <c r="N4" s="159"/>
      <c r="O4" s="159"/>
    </row>
    <row r="5" spans="1:15" ht="13.5" x14ac:dyDescent="0.2">
      <c r="A5" s="136"/>
      <c r="B5" s="136"/>
      <c r="C5" s="136"/>
      <c r="D5" s="160" t="s">
        <v>26</v>
      </c>
      <c r="E5" s="161" t="s">
        <v>27</v>
      </c>
      <c r="F5" s="137"/>
      <c r="G5" s="136"/>
      <c r="H5" s="136"/>
      <c r="I5" s="136"/>
      <c r="J5" s="136"/>
      <c r="K5" s="159" t="s">
        <v>28</v>
      </c>
      <c r="L5" s="159" t="s">
        <v>29</v>
      </c>
      <c r="M5" s="159" t="s">
        <v>30</v>
      </c>
      <c r="N5" s="136" t="s">
        <v>31</v>
      </c>
      <c r="O5" s="136"/>
    </row>
    <row r="6" spans="1:15" ht="69" customHeight="1" x14ac:dyDescent="0.2">
      <c r="A6" s="136"/>
      <c r="B6" s="136"/>
      <c r="C6" s="136"/>
      <c r="D6" s="160"/>
      <c r="E6" s="161"/>
      <c r="F6" s="137"/>
      <c r="G6" s="136"/>
      <c r="H6" s="136"/>
      <c r="I6" s="136"/>
      <c r="J6" s="136"/>
      <c r="K6" s="159"/>
      <c r="L6" s="159"/>
      <c r="M6" s="159"/>
      <c r="N6" s="78" t="s">
        <v>32</v>
      </c>
      <c r="O6" s="15" t="s">
        <v>33</v>
      </c>
    </row>
    <row r="7" spans="1:15" ht="13.5" x14ac:dyDescent="0.2">
      <c r="A7" s="19">
        <v>1</v>
      </c>
      <c r="B7" s="19">
        <v>2</v>
      </c>
      <c r="C7" s="19">
        <v>3</v>
      </c>
      <c r="D7" s="18">
        <v>4</v>
      </c>
      <c r="E7" s="20">
        <v>4</v>
      </c>
      <c r="F7" s="18">
        <v>6</v>
      </c>
      <c r="G7" s="18">
        <v>7</v>
      </c>
      <c r="H7" s="18">
        <v>8</v>
      </c>
      <c r="I7" s="19">
        <v>9</v>
      </c>
      <c r="J7" s="18">
        <v>10</v>
      </c>
      <c r="K7" s="19">
        <v>11</v>
      </c>
      <c r="L7" s="19">
        <v>12</v>
      </c>
      <c r="M7" s="19">
        <v>13</v>
      </c>
      <c r="N7" s="19">
        <v>14</v>
      </c>
      <c r="O7" s="21">
        <v>15</v>
      </c>
    </row>
    <row r="8" spans="1:15" ht="14.25" x14ac:dyDescent="0.2">
      <c r="A8" s="132" t="s">
        <v>34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</row>
    <row r="9" spans="1:15" ht="14.25" x14ac:dyDescent="0.2">
      <c r="A9" s="158" t="s">
        <v>35</v>
      </c>
      <c r="B9" s="158"/>
      <c r="C9" s="158"/>
      <c r="D9" s="1">
        <f>D246</f>
        <v>29652.060360000003</v>
      </c>
      <c r="E9" s="1">
        <f t="shared" ref="E9:O9" si="0">E246</f>
        <v>26069.082780000001</v>
      </c>
      <c r="F9" s="1">
        <f t="shared" si="0"/>
        <v>0</v>
      </c>
      <c r="G9" s="1">
        <f t="shared" si="0"/>
        <v>0</v>
      </c>
      <c r="H9" s="1">
        <f t="shared" si="0"/>
        <v>0</v>
      </c>
      <c r="I9" s="1">
        <f t="shared" si="0"/>
        <v>0</v>
      </c>
      <c r="J9" s="1">
        <f t="shared" si="0"/>
        <v>0</v>
      </c>
      <c r="K9" s="1">
        <f t="shared" si="0"/>
        <v>0</v>
      </c>
      <c r="L9" s="1">
        <f t="shared" si="0"/>
        <v>0</v>
      </c>
      <c r="M9" s="1">
        <f t="shared" si="0"/>
        <v>0</v>
      </c>
      <c r="N9" s="1">
        <f t="shared" si="0"/>
        <v>0</v>
      </c>
      <c r="O9" s="1">
        <f t="shared" si="0"/>
        <v>10852.856889999999</v>
      </c>
    </row>
    <row r="10" spans="1:15" ht="14.25" x14ac:dyDescent="0.2">
      <c r="A10" s="87" t="s">
        <v>36</v>
      </c>
      <c r="B10" s="88"/>
      <c r="C10" s="87"/>
      <c r="D10" s="87"/>
      <c r="E10" s="87"/>
      <c r="F10" s="88"/>
      <c r="G10" s="88"/>
      <c r="H10" s="88"/>
      <c r="I10" s="88"/>
      <c r="J10" s="88"/>
      <c r="K10" s="88"/>
      <c r="L10" s="88"/>
      <c r="M10" s="88"/>
      <c r="N10" s="88"/>
      <c r="O10" s="89"/>
    </row>
    <row r="11" spans="1:15" ht="14.25" x14ac:dyDescent="0.2">
      <c r="A11" s="132" t="s">
        <v>37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</row>
    <row r="12" spans="1:15" ht="14.25" customHeight="1" x14ac:dyDescent="0.2">
      <c r="A12" s="7">
        <v>1</v>
      </c>
      <c r="B12" s="152" t="s">
        <v>222</v>
      </c>
      <c r="C12" s="9" t="s">
        <v>223</v>
      </c>
      <c r="D12" s="91">
        <v>8.8000000000000007</v>
      </c>
      <c r="E12" s="11">
        <v>8.8000000000000007</v>
      </c>
      <c r="F12" s="76">
        <v>1290.9000000000001</v>
      </c>
      <c r="G12" s="9" t="s">
        <v>44</v>
      </c>
      <c r="H12" s="76">
        <v>1</v>
      </c>
      <c r="I12" s="9" t="s">
        <v>45</v>
      </c>
      <c r="J12" s="76" t="s">
        <v>81</v>
      </c>
      <c r="K12" s="75"/>
      <c r="L12" s="75"/>
      <c r="M12" s="75"/>
      <c r="N12" s="75"/>
      <c r="O12" s="53">
        <f>E12</f>
        <v>8.8000000000000007</v>
      </c>
    </row>
    <row r="13" spans="1:15" ht="14.25" x14ac:dyDescent="0.2">
      <c r="A13" s="7">
        <v>2</v>
      </c>
      <c r="B13" s="152"/>
      <c r="C13" s="9" t="s">
        <v>224</v>
      </c>
      <c r="D13" s="91">
        <v>8.8000000000000007</v>
      </c>
      <c r="E13" s="11">
        <v>8.8000000000000007</v>
      </c>
      <c r="F13" s="76">
        <v>1290.7</v>
      </c>
      <c r="G13" s="9" t="s">
        <v>44</v>
      </c>
      <c r="H13" s="76">
        <v>1</v>
      </c>
      <c r="I13" s="9" t="s">
        <v>45</v>
      </c>
      <c r="J13" s="76" t="s">
        <v>81</v>
      </c>
      <c r="K13" s="75"/>
      <c r="L13" s="75"/>
      <c r="M13" s="75"/>
      <c r="N13" s="75"/>
      <c r="O13" s="53">
        <f t="shared" ref="O13:O32" si="1">E13</f>
        <v>8.8000000000000007</v>
      </c>
    </row>
    <row r="14" spans="1:15" ht="14.25" x14ac:dyDescent="0.2">
      <c r="A14" s="7">
        <v>3</v>
      </c>
      <c r="B14" s="152"/>
      <c r="C14" s="9" t="s">
        <v>225</v>
      </c>
      <c r="D14" s="91">
        <v>8.8000000000000007</v>
      </c>
      <c r="E14" s="11">
        <v>8.8000000000000007</v>
      </c>
      <c r="F14" s="76">
        <v>2037.67</v>
      </c>
      <c r="G14" s="9" t="s">
        <v>44</v>
      </c>
      <c r="H14" s="76">
        <v>1</v>
      </c>
      <c r="I14" s="9" t="s">
        <v>45</v>
      </c>
      <c r="J14" s="76" t="s">
        <v>81</v>
      </c>
      <c r="K14" s="75"/>
      <c r="L14" s="75"/>
      <c r="M14" s="75"/>
      <c r="N14" s="75"/>
      <c r="O14" s="53">
        <f t="shared" si="1"/>
        <v>8.8000000000000007</v>
      </c>
    </row>
    <row r="15" spans="1:15" ht="14.25" x14ac:dyDescent="0.2">
      <c r="A15" s="7">
        <v>4</v>
      </c>
      <c r="B15" s="152"/>
      <c r="C15" s="9" t="s">
        <v>226</v>
      </c>
      <c r="D15" s="91">
        <v>8.8000000000000007</v>
      </c>
      <c r="E15" s="11">
        <v>8.8000000000000007</v>
      </c>
      <c r="F15" s="76">
        <v>1368.97</v>
      </c>
      <c r="G15" s="9" t="s">
        <v>44</v>
      </c>
      <c r="H15" s="76">
        <v>1</v>
      </c>
      <c r="I15" s="9" t="s">
        <v>45</v>
      </c>
      <c r="J15" s="76" t="s">
        <v>81</v>
      </c>
      <c r="K15" s="75"/>
      <c r="L15" s="75"/>
      <c r="M15" s="75"/>
      <c r="N15" s="75"/>
      <c r="O15" s="53">
        <f t="shared" si="1"/>
        <v>8.8000000000000007</v>
      </c>
    </row>
    <row r="16" spans="1:15" ht="14.25" x14ac:dyDescent="0.2">
      <c r="A16" s="7">
        <v>5</v>
      </c>
      <c r="B16" s="152"/>
      <c r="C16" s="9" t="s">
        <v>227</v>
      </c>
      <c r="D16" s="91">
        <v>8.8000000000000007</v>
      </c>
      <c r="E16" s="11">
        <v>8.8000000000000007</v>
      </c>
      <c r="F16" s="76">
        <v>2705.2</v>
      </c>
      <c r="G16" s="9" t="s">
        <v>44</v>
      </c>
      <c r="H16" s="76">
        <v>1</v>
      </c>
      <c r="I16" s="9" t="s">
        <v>45</v>
      </c>
      <c r="J16" s="76" t="s">
        <v>81</v>
      </c>
      <c r="K16" s="75"/>
      <c r="L16" s="75"/>
      <c r="M16" s="75"/>
      <c r="N16" s="75"/>
      <c r="O16" s="53">
        <f t="shared" si="1"/>
        <v>8.8000000000000007</v>
      </c>
    </row>
    <row r="17" spans="1:15" ht="14.25" x14ac:dyDescent="0.2">
      <c r="A17" s="7">
        <v>6</v>
      </c>
      <c r="B17" s="152"/>
      <c r="C17" s="9" t="s">
        <v>228</v>
      </c>
      <c r="D17" s="91">
        <v>8.8000000000000007</v>
      </c>
      <c r="E17" s="11">
        <v>8.8000000000000007</v>
      </c>
      <c r="F17" s="76">
        <v>2552.4</v>
      </c>
      <c r="G17" s="9" t="s">
        <v>44</v>
      </c>
      <c r="H17" s="76">
        <v>1</v>
      </c>
      <c r="I17" s="9" t="s">
        <v>45</v>
      </c>
      <c r="J17" s="76" t="s">
        <v>81</v>
      </c>
      <c r="K17" s="75"/>
      <c r="L17" s="75"/>
      <c r="M17" s="75"/>
      <c r="N17" s="75"/>
      <c r="O17" s="53">
        <f t="shared" si="1"/>
        <v>8.8000000000000007</v>
      </c>
    </row>
    <row r="18" spans="1:15" ht="14.25" x14ac:dyDescent="0.2">
      <c r="A18" s="7">
        <v>7</v>
      </c>
      <c r="B18" s="152"/>
      <c r="C18" s="9" t="s">
        <v>229</v>
      </c>
      <c r="D18" s="91">
        <v>8.8000000000000007</v>
      </c>
      <c r="E18" s="11">
        <v>8.8000000000000007</v>
      </c>
      <c r="F18" s="76">
        <v>1820.28</v>
      </c>
      <c r="G18" s="9" t="s">
        <v>44</v>
      </c>
      <c r="H18" s="76">
        <v>1</v>
      </c>
      <c r="I18" s="9" t="s">
        <v>45</v>
      </c>
      <c r="J18" s="76" t="s">
        <v>81</v>
      </c>
      <c r="K18" s="75"/>
      <c r="L18" s="75"/>
      <c r="M18" s="75"/>
      <c r="N18" s="75"/>
      <c r="O18" s="53">
        <f t="shared" si="1"/>
        <v>8.8000000000000007</v>
      </c>
    </row>
    <row r="19" spans="1:15" ht="14.25" x14ac:dyDescent="0.2">
      <c r="A19" s="7">
        <v>8</v>
      </c>
      <c r="B19" s="152"/>
      <c r="C19" s="9" t="s">
        <v>230</v>
      </c>
      <c r="D19" s="91">
        <v>8.8000000000000007</v>
      </c>
      <c r="E19" s="11">
        <v>8.8000000000000007</v>
      </c>
      <c r="F19" s="76">
        <v>1295.4000000000001</v>
      </c>
      <c r="G19" s="9" t="s">
        <v>44</v>
      </c>
      <c r="H19" s="76">
        <v>1</v>
      </c>
      <c r="I19" s="9" t="s">
        <v>45</v>
      </c>
      <c r="J19" s="76" t="s">
        <v>81</v>
      </c>
      <c r="K19" s="75"/>
      <c r="L19" s="75"/>
      <c r="M19" s="75"/>
      <c r="N19" s="75"/>
      <c r="O19" s="53">
        <f t="shared" si="1"/>
        <v>8.8000000000000007</v>
      </c>
    </row>
    <row r="20" spans="1:15" ht="14.25" x14ac:dyDescent="0.2">
      <c r="A20" s="7">
        <v>9</v>
      </c>
      <c r="B20" s="152"/>
      <c r="C20" s="9" t="s">
        <v>212</v>
      </c>
      <c r="D20" s="91">
        <v>8.8000000000000007</v>
      </c>
      <c r="E20" s="11">
        <v>8.8000000000000007</v>
      </c>
      <c r="F20" s="76">
        <v>2555.5</v>
      </c>
      <c r="G20" s="9" t="s">
        <v>44</v>
      </c>
      <c r="H20" s="76">
        <v>1</v>
      </c>
      <c r="I20" s="9" t="s">
        <v>45</v>
      </c>
      <c r="J20" s="76" t="s">
        <v>81</v>
      </c>
      <c r="K20" s="75"/>
      <c r="L20" s="75"/>
      <c r="M20" s="75"/>
      <c r="N20" s="75"/>
      <c r="O20" s="53">
        <f t="shared" si="1"/>
        <v>8.8000000000000007</v>
      </c>
    </row>
    <row r="21" spans="1:15" ht="14.25" x14ac:dyDescent="0.2">
      <c r="A21" s="7">
        <v>10</v>
      </c>
      <c r="B21" s="152"/>
      <c r="C21" s="9" t="s">
        <v>211</v>
      </c>
      <c r="D21" s="91">
        <v>8.8000000000000007</v>
      </c>
      <c r="E21" s="11">
        <v>8.8000000000000007</v>
      </c>
      <c r="F21" s="76">
        <v>3172.9</v>
      </c>
      <c r="G21" s="9" t="s">
        <v>44</v>
      </c>
      <c r="H21" s="76">
        <v>1</v>
      </c>
      <c r="I21" s="9" t="s">
        <v>45</v>
      </c>
      <c r="J21" s="76" t="s">
        <v>81</v>
      </c>
      <c r="K21" s="75"/>
      <c r="L21" s="75"/>
      <c r="M21" s="75"/>
      <c r="N21" s="75"/>
      <c r="O21" s="53">
        <f t="shared" si="1"/>
        <v>8.8000000000000007</v>
      </c>
    </row>
    <row r="22" spans="1:15" ht="14.25" x14ac:dyDescent="0.2">
      <c r="A22" s="7">
        <v>11</v>
      </c>
      <c r="B22" s="152"/>
      <c r="C22" s="9" t="s">
        <v>231</v>
      </c>
      <c r="D22" s="91">
        <v>8.8000000000000007</v>
      </c>
      <c r="E22" s="11">
        <v>8.8000000000000007</v>
      </c>
      <c r="F22" s="76">
        <v>1832.6</v>
      </c>
      <c r="G22" s="9" t="s">
        <v>44</v>
      </c>
      <c r="H22" s="76">
        <v>1</v>
      </c>
      <c r="I22" s="9" t="s">
        <v>45</v>
      </c>
      <c r="J22" s="76" t="s">
        <v>81</v>
      </c>
      <c r="K22" s="75"/>
      <c r="L22" s="75"/>
      <c r="M22" s="75"/>
      <c r="N22" s="75"/>
      <c r="O22" s="53">
        <f t="shared" si="1"/>
        <v>8.8000000000000007</v>
      </c>
    </row>
    <row r="23" spans="1:15" ht="14.25" x14ac:dyDescent="0.2">
      <c r="A23" s="7">
        <v>12</v>
      </c>
      <c r="B23" s="152"/>
      <c r="C23" s="9" t="s">
        <v>232</v>
      </c>
      <c r="D23" s="91">
        <v>8.8000000000000007</v>
      </c>
      <c r="E23" s="11">
        <v>8.8000000000000007</v>
      </c>
      <c r="F23" s="76">
        <v>3029.9</v>
      </c>
      <c r="G23" s="9" t="s">
        <v>44</v>
      </c>
      <c r="H23" s="76">
        <v>1</v>
      </c>
      <c r="I23" s="9" t="s">
        <v>45</v>
      </c>
      <c r="J23" s="76" t="s">
        <v>81</v>
      </c>
      <c r="K23" s="75"/>
      <c r="L23" s="75"/>
      <c r="M23" s="75"/>
      <c r="N23" s="75"/>
      <c r="O23" s="53">
        <f t="shared" si="1"/>
        <v>8.8000000000000007</v>
      </c>
    </row>
    <row r="24" spans="1:15" ht="14.25" x14ac:dyDescent="0.2">
      <c r="A24" s="7">
        <v>13</v>
      </c>
      <c r="B24" s="152"/>
      <c r="C24" s="9" t="s">
        <v>233</v>
      </c>
      <c r="D24" s="91">
        <v>8.8000000000000007</v>
      </c>
      <c r="E24" s="11">
        <v>8.8000000000000007</v>
      </c>
      <c r="F24" s="76">
        <v>3719.3</v>
      </c>
      <c r="G24" s="9" t="s">
        <v>44</v>
      </c>
      <c r="H24" s="76">
        <v>1</v>
      </c>
      <c r="I24" s="9" t="s">
        <v>45</v>
      </c>
      <c r="J24" s="76" t="s">
        <v>81</v>
      </c>
      <c r="K24" s="75"/>
      <c r="L24" s="75"/>
      <c r="M24" s="75"/>
      <c r="N24" s="75"/>
      <c r="O24" s="53">
        <f t="shared" si="1"/>
        <v>8.8000000000000007</v>
      </c>
    </row>
    <row r="25" spans="1:15" ht="14.25" x14ac:dyDescent="0.2">
      <c r="A25" s="7">
        <v>14</v>
      </c>
      <c r="B25" s="152"/>
      <c r="C25" s="9" t="s">
        <v>17</v>
      </c>
      <c r="D25" s="91">
        <v>8.8000000000000007</v>
      </c>
      <c r="E25" s="11">
        <v>8.8000000000000007</v>
      </c>
      <c r="F25" s="76">
        <v>3877.5</v>
      </c>
      <c r="G25" s="9" t="s">
        <v>44</v>
      </c>
      <c r="H25" s="76">
        <v>1</v>
      </c>
      <c r="I25" s="9" t="s">
        <v>45</v>
      </c>
      <c r="J25" s="76" t="s">
        <v>81</v>
      </c>
      <c r="K25" s="75"/>
      <c r="L25" s="75"/>
      <c r="M25" s="75"/>
      <c r="N25" s="75"/>
      <c r="O25" s="53">
        <f t="shared" si="1"/>
        <v>8.8000000000000007</v>
      </c>
    </row>
    <row r="26" spans="1:15" ht="14.25" x14ac:dyDescent="0.2">
      <c r="A26" s="7">
        <v>15</v>
      </c>
      <c r="B26" s="152"/>
      <c r="C26" s="9" t="s">
        <v>121</v>
      </c>
      <c r="D26" s="91">
        <v>8.8000000000000007</v>
      </c>
      <c r="E26" s="11">
        <v>8.8000000000000007</v>
      </c>
      <c r="F26" s="76">
        <v>2586.1799999999998</v>
      </c>
      <c r="G26" s="9" t="s">
        <v>44</v>
      </c>
      <c r="H26" s="76">
        <v>1</v>
      </c>
      <c r="I26" s="9" t="s">
        <v>45</v>
      </c>
      <c r="J26" s="76" t="s">
        <v>81</v>
      </c>
      <c r="K26" s="75"/>
      <c r="L26" s="75"/>
      <c r="M26" s="75"/>
      <c r="N26" s="75"/>
      <c r="O26" s="53">
        <f t="shared" si="1"/>
        <v>8.8000000000000007</v>
      </c>
    </row>
    <row r="27" spans="1:15" ht="14.25" x14ac:dyDescent="0.2">
      <c r="A27" s="7">
        <v>16</v>
      </c>
      <c r="B27" s="152"/>
      <c r="C27" s="9" t="s">
        <v>120</v>
      </c>
      <c r="D27" s="91">
        <v>8.8000000000000007</v>
      </c>
      <c r="E27" s="11">
        <v>8.8000000000000007</v>
      </c>
      <c r="F27" s="76">
        <v>2802.8</v>
      </c>
      <c r="G27" s="9" t="s">
        <v>44</v>
      </c>
      <c r="H27" s="76">
        <v>1</v>
      </c>
      <c r="I27" s="9" t="s">
        <v>45</v>
      </c>
      <c r="J27" s="76" t="s">
        <v>81</v>
      </c>
      <c r="K27" s="75"/>
      <c r="L27" s="75"/>
      <c r="M27" s="75"/>
      <c r="N27" s="75"/>
      <c r="O27" s="53">
        <f t="shared" si="1"/>
        <v>8.8000000000000007</v>
      </c>
    </row>
    <row r="28" spans="1:15" ht="14.25" x14ac:dyDescent="0.2">
      <c r="A28" s="7">
        <v>17</v>
      </c>
      <c r="B28" s="152"/>
      <c r="C28" s="9" t="s">
        <v>234</v>
      </c>
      <c r="D28" s="91">
        <v>8.8000000000000007</v>
      </c>
      <c r="E28" s="11">
        <v>8.8000000000000007</v>
      </c>
      <c r="F28" s="76">
        <v>2549.5</v>
      </c>
      <c r="G28" s="9" t="s">
        <v>44</v>
      </c>
      <c r="H28" s="76">
        <v>1</v>
      </c>
      <c r="I28" s="9" t="s">
        <v>45</v>
      </c>
      <c r="J28" s="76" t="s">
        <v>81</v>
      </c>
      <c r="K28" s="75"/>
      <c r="L28" s="75"/>
      <c r="M28" s="75"/>
      <c r="N28" s="75"/>
      <c r="O28" s="53">
        <f t="shared" si="1"/>
        <v>8.8000000000000007</v>
      </c>
    </row>
    <row r="29" spans="1:15" ht="14.25" x14ac:dyDescent="0.2">
      <c r="A29" s="7">
        <v>18</v>
      </c>
      <c r="B29" s="152"/>
      <c r="C29" s="9" t="s">
        <v>235</v>
      </c>
      <c r="D29" s="91">
        <v>8.8000000000000007</v>
      </c>
      <c r="E29" s="11">
        <v>8.8000000000000007</v>
      </c>
      <c r="F29" s="76">
        <v>3085.38</v>
      </c>
      <c r="G29" s="9" t="s">
        <v>44</v>
      </c>
      <c r="H29" s="76">
        <v>1</v>
      </c>
      <c r="I29" s="9" t="s">
        <v>45</v>
      </c>
      <c r="J29" s="76" t="s">
        <v>81</v>
      </c>
      <c r="K29" s="75"/>
      <c r="L29" s="75"/>
      <c r="M29" s="75"/>
      <c r="N29" s="75"/>
      <c r="O29" s="53">
        <f t="shared" si="1"/>
        <v>8.8000000000000007</v>
      </c>
    </row>
    <row r="30" spans="1:15" ht="40.5" x14ac:dyDescent="0.2">
      <c r="A30" s="7">
        <v>19</v>
      </c>
      <c r="B30" s="9" t="s">
        <v>236</v>
      </c>
      <c r="C30" s="9" t="s">
        <v>237</v>
      </c>
      <c r="D30" s="91">
        <v>14</v>
      </c>
      <c r="E30" s="92">
        <v>14</v>
      </c>
      <c r="F30" s="76">
        <v>2000.6</v>
      </c>
      <c r="G30" s="9" t="s">
        <v>44</v>
      </c>
      <c r="H30" s="76">
        <v>1</v>
      </c>
      <c r="I30" s="9" t="s">
        <v>79</v>
      </c>
      <c r="J30" s="76" t="s">
        <v>110</v>
      </c>
      <c r="K30" s="75"/>
      <c r="L30" s="75"/>
      <c r="M30" s="75"/>
      <c r="N30" s="75"/>
      <c r="O30" s="53">
        <f t="shared" si="1"/>
        <v>14</v>
      </c>
    </row>
    <row r="31" spans="1:15" ht="40.5" x14ac:dyDescent="0.2">
      <c r="A31" s="7">
        <v>20</v>
      </c>
      <c r="B31" s="9" t="s">
        <v>238</v>
      </c>
      <c r="C31" s="9" t="s">
        <v>64</v>
      </c>
      <c r="D31" s="91">
        <v>14</v>
      </c>
      <c r="E31" s="92">
        <v>14</v>
      </c>
      <c r="F31" s="76">
        <v>2629.7</v>
      </c>
      <c r="G31" s="9" t="s">
        <v>44</v>
      </c>
      <c r="H31" s="76">
        <v>1</v>
      </c>
      <c r="I31" s="9" t="s">
        <v>79</v>
      </c>
      <c r="J31" s="76" t="s">
        <v>110</v>
      </c>
      <c r="K31" s="75"/>
      <c r="L31" s="75"/>
      <c r="M31" s="75"/>
      <c r="N31" s="75"/>
      <c r="O31" s="53">
        <f t="shared" si="1"/>
        <v>14</v>
      </c>
    </row>
    <row r="32" spans="1:15" ht="40.5" x14ac:dyDescent="0.2">
      <c r="A32" s="7">
        <v>21</v>
      </c>
      <c r="B32" s="9" t="s">
        <v>239</v>
      </c>
      <c r="C32" s="9" t="s">
        <v>240</v>
      </c>
      <c r="D32" s="91">
        <v>14</v>
      </c>
      <c r="E32" s="92">
        <v>14</v>
      </c>
      <c r="F32" s="76">
        <v>3260.12</v>
      </c>
      <c r="G32" s="9" t="s">
        <v>44</v>
      </c>
      <c r="H32" s="76">
        <v>1</v>
      </c>
      <c r="I32" s="9" t="s">
        <v>79</v>
      </c>
      <c r="J32" s="76" t="s">
        <v>110</v>
      </c>
      <c r="K32" s="75"/>
      <c r="L32" s="75"/>
      <c r="M32" s="75"/>
      <c r="N32" s="75"/>
      <c r="O32" s="53">
        <f t="shared" si="1"/>
        <v>14</v>
      </c>
    </row>
    <row r="33" spans="1:15" ht="14.25" x14ac:dyDescent="0.2">
      <c r="A33" s="7">
        <v>22</v>
      </c>
      <c r="B33" s="152" t="s">
        <v>241</v>
      </c>
      <c r="C33" s="9" t="s">
        <v>242</v>
      </c>
      <c r="D33" s="91">
        <v>14</v>
      </c>
      <c r="E33" s="93">
        <f>D33</f>
        <v>14</v>
      </c>
      <c r="F33" s="94">
        <v>4661.9000000000005</v>
      </c>
      <c r="G33" s="9" t="s">
        <v>44</v>
      </c>
      <c r="H33" s="76">
        <v>1</v>
      </c>
      <c r="I33" s="9" t="s">
        <v>45</v>
      </c>
      <c r="J33" s="76" t="s">
        <v>107</v>
      </c>
      <c r="K33" s="76" t="s">
        <v>214</v>
      </c>
      <c r="L33" s="76" t="s">
        <v>215</v>
      </c>
      <c r="M33" s="76" t="s">
        <v>243</v>
      </c>
      <c r="N33" s="75"/>
      <c r="O33" s="53">
        <f>E33</f>
        <v>14</v>
      </c>
    </row>
    <row r="34" spans="1:15" ht="14.25" x14ac:dyDescent="0.2">
      <c r="A34" s="7">
        <v>23</v>
      </c>
      <c r="B34" s="152"/>
      <c r="C34" s="9" t="s">
        <v>244</v>
      </c>
      <c r="D34" s="91">
        <v>14</v>
      </c>
      <c r="E34" s="93">
        <f t="shared" ref="E34:E39" si="2">D34</f>
        <v>14</v>
      </c>
      <c r="F34" s="94">
        <v>5350.2000000000007</v>
      </c>
      <c r="G34" s="9" t="s">
        <v>44</v>
      </c>
      <c r="H34" s="76">
        <v>1</v>
      </c>
      <c r="I34" s="9" t="s">
        <v>45</v>
      </c>
      <c r="J34" s="76" t="s">
        <v>107</v>
      </c>
      <c r="K34" s="75"/>
      <c r="L34" s="75"/>
      <c r="M34" s="75"/>
      <c r="N34" s="75"/>
      <c r="O34" s="53">
        <f t="shared" ref="O34:O39" si="3">E34</f>
        <v>14</v>
      </c>
    </row>
    <row r="35" spans="1:15" ht="14.25" x14ac:dyDescent="0.2">
      <c r="A35" s="7">
        <v>24</v>
      </c>
      <c r="B35" s="152"/>
      <c r="C35" s="9" t="s">
        <v>245</v>
      </c>
      <c r="D35" s="91">
        <v>15</v>
      </c>
      <c r="E35" s="93">
        <f t="shared" si="2"/>
        <v>15</v>
      </c>
      <c r="F35" s="94">
        <v>2819.6000000000004</v>
      </c>
      <c r="G35" s="9" t="s">
        <v>44</v>
      </c>
      <c r="H35" s="76">
        <v>1</v>
      </c>
      <c r="I35" s="9" t="s">
        <v>45</v>
      </c>
      <c r="J35" s="76" t="s">
        <v>107</v>
      </c>
      <c r="K35" s="75"/>
      <c r="L35" s="75"/>
      <c r="M35" s="75"/>
      <c r="N35" s="75"/>
      <c r="O35" s="53">
        <f t="shared" si="3"/>
        <v>15</v>
      </c>
    </row>
    <row r="36" spans="1:15" ht="14.25" x14ac:dyDescent="0.2">
      <c r="A36" s="7">
        <v>25</v>
      </c>
      <c r="B36" s="152"/>
      <c r="C36" s="9" t="s">
        <v>246</v>
      </c>
      <c r="D36" s="91">
        <v>15</v>
      </c>
      <c r="E36" s="93">
        <f t="shared" si="2"/>
        <v>15</v>
      </c>
      <c r="F36" s="94">
        <v>3250.5</v>
      </c>
      <c r="G36" s="9" t="s">
        <v>44</v>
      </c>
      <c r="H36" s="76">
        <v>1</v>
      </c>
      <c r="I36" s="9" t="s">
        <v>45</v>
      </c>
      <c r="J36" s="76" t="s">
        <v>107</v>
      </c>
      <c r="K36" s="75"/>
      <c r="L36" s="75"/>
      <c r="M36" s="75"/>
      <c r="N36" s="75"/>
      <c r="O36" s="53">
        <f t="shared" si="3"/>
        <v>15</v>
      </c>
    </row>
    <row r="37" spans="1:15" ht="14.25" x14ac:dyDescent="0.2">
      <c r="A37" s="7">
        <v>26</v>
      </c>
      <c r="B37" s="152"/>
      <c r="C37" s="9" t="s">
        <v>247</v>
      </c>
      <c r="D37" s="91">
        <v>14</v>
      </c>
      <c r="E37" s="93">
        <f t="shared" si="2"/>
        <v>14</v>
      </c>
      <c r="F37" s="94">
        <v>3144.2000000000003</v>
      </c>
      <c r="G37" s="9" t="s">
        <v>44</v>
      </c>
      <c r="H37" s="76">
        <v>1</v>
      </c>
      <c r="I37" s="9" t="s">
        <v>45</v>
      </c>
      <c r="J37" s="76" t="s">
        <v>107</v>
      </c>
      <c r="K37" s="75"/>
      <c r="L37" s="75"/>
      <c r="M37" s="75"/>
      <c r="N37" s="75"/>
      <c r="O37" s="53">
        <f t="shared" si="3"/>
        <v>14</v>
      </c>
    </row>
    <row r="38" spans="1:15" ht="14.25" x14ac:dyDescent="0.2">
      <c r="A38" s="7">
        <v>27</v>
      </c>
      <c r="B38" s="152"/>
      <c r="C38" s="9" t="s">
        <v>248</v>
      </c>
      <c r="D38" s="91">
        <v>14</v>
      </c>
      <c r="E38" s="93">
        <f t="shared" si="2"/>
        <v>14</v>
      </c>
      <c r="F38" s="94">
        <v>2792.5</v>
      </c>
      <c r="G38" s="9" t="s">
        <v>44</v>
      </c>
      <c r="H38" s="76">
        <v>1</v>
      </c>
      <c r="I38" s="9" t="s">
        <v>45</v>
      </c>
      <c r="J38" s="76" t="s">
        <v>107</v>
      </c>
      <c r="K38" s="75"/>
      <c r="L38" s="75"/>
      <c r="M38" s="75"/>
      <c r="N38" s="75"/>
      <c r="O38" s="53">
        <f t="shared" si="3"/>
        <v>14</v>
      </c>
    </row>
    <row r="39" spans="1:15" ht="14.25" x14ac:dyDescent="0.2">
      <c r="A39" s="7">
        <v>28</v>
      </c>
      <c r="B39" s="152"/>
      <c r="C39" s="9" t="s">
        <v>249</v>
      </c>
      <c r="D39" s="91">
        <v>14</v>
      </c>
      <c r="E39" s="93">
        <f t="shared" si="2"/>
        <v>14</v>
      </c>
      <c r="F39" s="94">
        <v>3154.89</v>
      </c>
      <c r="G39" s="9" t="s">
        <v>44</v>
      </c>
      <c r="H39" s="76">
        <v>1</v>
      </c>
      <c r="I39" s="9" t="s">
        <v>45</v>
      </c>
      <c r="J39" s="76" t="s">
        <v>107</v>
      </c>
      <c r="K39" s="75"/>
      <c r="L39" s="75"/>
      <c r="M39" s="75"/>
      <c r="N39" s="75"/>
      <c r="O39" s="53">
        <f t="shared" si="3"/>
        <v>14</v>
      </c>
    </row>
    <row r="40" spans="1:15" ht="14.25" x14ac:dyDescent="0.2">
      <c r="A40" s="7">
        <v>29</v>
      </c>
      <c r="B40" s="152" t="s">
        <v>250</v>
      </c>
      <c r="C40" s="9" t="s">
        <v>16</v>
      </c>
      <c r="D40" s="91">
        <v>3</v>
      </c>
      <c r="E40" s="93">
        <f>D40</f>
        <v>3</v>
      </c>
      <c r="F40" s="94">
        <v>4661.9000000000005</v>
      </c>
      <c r="G40" s="9" t="s">
        <v>44</v>
      </c>
      <c r="H40" s="76">
        <v>1</v>
      </c>
      <c r="I40" s="9" t="s">
        <v>45</v>
      </c>
      <c r="J40" s="76" t="s">
        <v>107</v>
      </c>
      <c r="K40" s="76" t="s">
        <v>214</v>
      </c>
      <c r="L40" s="76" t="s">
        <v>215</v>
      </c>
      <c r="M40" s="76" t="s">
        <v>243</v>
      </c>
      <c r="N40" s="75"/>
      <c r="O40" s="53">
        <f>E40</f>
        <v>3</v>
      </c>
    </row>
    <row r="41" spans="1:15" ht="14.25" x14ac:dyDescent="0.2">
      <c r="A41" s="7">
        <v>30</v>
      </c>
      <c r="B41" s="152"/>
      <c r="C41" s="9" t="s">
        <v>251</v>
      </c>
      <c r="D41" s="91">
        <v>3</v>
      </c>
      <c r="E41" s="93">
        <f t="shared" ref="E41:E45" si="4">D41</f>
        <v>3</v>
      </c>
      <c r="F41" s="94">
        <v>5350.2000000000007</v>
      </c>
      <c r="G41" s="9" t="s">
        <v>44</v>
      </c>
      <c r="H41" s="76">
        <v>1</v>
      </c>
      <c r="I41" s="9" t="s">
        <v>45</v>
      </c>
      <c r="J41" s="76" t="s">
        <v>107</v>
      </c>
      <c r="K41" s="75"/>
      <c r="L41" s="75"/>
      <c r="M41" s="75"/>
      <c r="N41" s="75"/>
      <c r="O41" s="53">
        <f t="shared" ref="O41:O45" si="5">E41</f>
        <v>3</v>
      </c>
    </row>
    <row r="42" spans="1:15" ht="14.25" x14ac:dyDescent="0.2">
      <c r="A42" s="7">
        <v>31</v>
      </c>
      <c r="B42" s="152"/>
      <c r="C42" s="9" t="s">
        <v>252</v>
      </c>
      <c r="D42" s="91">
        <v>3</v>
      </c>
      <c r="E42" s="93">
        <f t="shared" si="4"/>
        <v>3</v>
      </c>
      <c r="F42" s="94">
        <v>2819.6000000000004</v>
      </c>
      <c r="G42" s="9" t="s">
        <v>44</v>
      </c>
      <c r="H42" s="76">
        <v>1</v>
      </c>
      <c r="I42" s="9" t="s">
        <v>45</v>
      </c>
      <c r="J42" s="76" t="s">
        <v>107</v>
      </c>
      <c r="K42" s="75"/>
      <c r="L42" s="75"/>
      <c r="M42" s="75"/>
      <c r="N42" s="75"/>
      <c r="O42" s="53">
        <f t="shared" si="5"/>
        <v>3</v>
      </c>
    </row>
    <row r="43" spans="1:15" ht="14.25" x14ac:dyDescent="0.2">
      <c r="A43" s="7">
        <v>32</v>
      </c>
      <c r="B43" s="152"/>
      <c r="C43" s="9" t="s">
        <v>253</v>
      </c>
      <c r="D43" s="91">
        <v>3</v>
      </c>
      <c r="E43" s="93">
        <f t="shared" si="4"/>
        <v>3</v>
      </c>
      <c r="F43" s="94">
        <v>3250.5</v>
      </c>
      <c r="G43" s="9" t="s">
        <v>44</v>
      </c>
      <c r="H43" s="76">
        <v>1</v>
      </c>
      <c r="I43" s="9" t="s">
        <v>45</v>
      </c>
      <c r="J43" s="76" t="s">
        <v>107</v>
      </c>
      <c r="K43" s="75"/>
      <c r="L43" s="75"/>
      <c r="M43" s="75"/>
      <c r="N43" s="75"/>
      <c r="O43" s="53">
        <f t="shared" si="5"/>
        <v>3</v>
      </c>
    </row>
    <row r="44" spans="1:15" ht="14.25" x14ac:dyDescent="0.2">
      <c r="A44" s="7">
        <v>33</v>
      </c>
      <c r="B44" s="152"/>
      <c r="C44" s="9" t="s">
        <v>254</v>
      </c>
      <c r="D44" s="91">
        <v>3</v>
      </c>
      <c r="E44" s="93">
        <f t="shared" si="4"/>
        <v>3</v>
      </c>
      <c r="F44" s="94">
        <v>3144.2000000000003</v>
      </c>
      <c r="G44" s="9" t="s">
        <v>44</v>
      </c>
      <c r="H44" s="76">
        <v>1</v>
      </c>
      <c r="I44" s="9" t="s">
        <v>45</v>
      </c>
      <c r="J44" s="76" t="s">
        <v>107</v>
      </c>
      <c r="K44" s="75"/>
      <c r="L44" s="75"/>
      <c r="M44" s="75"/>
      <c r="N44" s="75"/>
      <c r="O44" s="53">
        <f t="shared" si="5"/>
        <v>3</v>
      </c>
    </row>
    <row r="45" spans="1:15" ht="14.25" x14ac:dyDescent="0.2">
      <c r="A45" s="7">
        <v>34</v>
      </c>
      <c r="B45" s="152"/>
      <c r="C45" s="9" t="s">
        <v>255</v>
      </c>
      <c r="D45" s="91">
        <v>3</v>
      </c>
      <c r="E45" s="93">
        <f t="shared" si="4"/>
        <v>3</v>
      </c>
      <c r="F45" s="94">
        <v>2792.5</v>
      </c>
      <c r="G45" s="9" t="s">
        <v>44</v>
      </c>
      <c r="H45" s="76">
        <v>1</v>
      </c>
      <c r="I45" s="9" t="s">
        <v>45</v>
      </c>
      <c r="J45" s="76" t="s">
        <v>107</v>
      </c>
      <c r="K45" s="75"/>
      <c r="L45" s="75"/>
      <c r="M45" s="75"/>
      <c r="N45" s="75"/>
      <c r="O45" s="53">
        <f t="shared" si="5"/>
        <v>3</v>
      </c>
    </row>
    <row r="46" spans="1:15" ht="40.5" x14ac:dyDescent="0.2">
      <c r="A46" s="7">
        <v>35</v>
      </c>
      <c r="B46" s="64" t="s">
        <v>256</v>
      </c>
      <c r="C46" s="9" t="s">
        <v>75</v>
      </c>
      <c r="D46" s="91">
        <v>5</v>
      </c>
      <c r="E46" s="93">
        <f>D46</f>
        <v>5</v>
      </c>
      <c r="F46" s="94">
        <v>4661.9000000000005</v>
      </c>
      <c r="G46" s="9" t="s">
        <v>44</v>
      </c>
      <c r="H46" s="76">
        <v>1</v>
      </c>
      <c r="I46" s="9" t="s">
        <v>45</v>
      </c>
      <c r="J46" s="76" t="s">
        <v>107</v>
      </c>
      <c r="K46" s="76" t="s">
        <v>214</v>
      </c>
      <c r="L46" s="76" t="s">
        <v>215</v>
      </c>
      <c r="M46" s="76" t="s">
        <v>243</v>
      </c>
      <c r="N46" s="75"/>
      <c r="O46" s="53">
        <f>E46</f>
        <v>5</v>
      </c>
    </row>
    <row r="47" spans="1:15" ht="40.5" x14ac:dyDescent="0.2">
      <c r="A47" s="7">
        <v>36</v>
      </c>
      <c r="B47" s="64" t="s">
        <v>256</v>
      </c>
      <c r="C47" s="9" t="s">
        <v>257</v>
      </c>
      <c r="D47" s="91">
        <v>5</v>
      </c>
      <c r="E47" s="93">
        <f t="shared" ref="E47" si="6">D47</f>
        <v>5</v>
      </c>
      <c r="F47" s="94">
        <v>5350.2000000000007</v>
      </c>
      <c r="G47" s="9" t="s">
        <v>44</v>
      </c>
      <c r="H47" s="76">
        <v>1</v>
      </c>
      <c r="I47" s="9" t="s">
        <v>45</v>
      </c>
      <c r="J47" s="76" t="s">
        <v>107</v>
      </c>
      <c r="K47" s="75"/>
      <c r="L47" s="75"/>
      <c r="M47" s="75"/>
      <c r="N47" s="75"/>
      <c r="O47" s="53">
        <f t="shared" ref="O47" si="7">E47</f>
        <v>5</v>
      </c>
    </row>
    <row r="48" spans="1:15" ht="38.25" customHeight="1" x14ac:dyDescent="0.2">
      <c r="A48" s="7">
        <v>37</v>
      </c>
      <c r="B48" s="9" t="s">
        <v>258</v>
      </c>
      <c r="C48" s="9" t="s">
        <v>93</v>
      </c>
      <c r="D48" s="91">
        <v>30</v>
      </c>
      <c r="E48" s="93">
        <f>D48</f>
        <v>30</v>
      </c>
      <c r="F48" s="94">
        <v>3256.27</v>
      </c>
      <c r="G48" s="9" t="s">
        <v>44</v>
      </c>
      <c r="H48" s="76">
        <v>1</v>
      </c>
      <c r="I48" s="9" t="s">
        <v>45</v>
      </c>
      <c r="J48" s="76" t="s">
        <v>243</v>
      </c>
      <c r="K48" s="76" t="s">
        <v>214</v>
      </c>
      <c r="L48" s="76" t="s">
        <v>215</v>
      </c>
      <c r="M48" s="76" t="s">
        <v>243</v>
      </c>
      <c r="N48" s="75"/>
      <c r="O48" s="53">
        <f>E48</f>
        <v>30</v>
      </c>
    </row>
    <row r="49" spans="1:15" ht="38.25" customHeight="1" x14ac:dyDescent="0.2">
      <c r="A49" s="7">
        <v>38</v>
      </c>
      <c r="B49" s="9" t="s">
        <v>259</v>
      </c>
      <c r="C49" s="9" t="s">
        <v>260</v>
      </c>
      <c r="D49" s="91">
        <v>15</v>
      </c>
      <c r="E49" s="93">
        <f>D49</f>
        <v>15</v>
      </c>
      <c r="F49" s="94">
        <v>3256.27</v>
      </c>
      <c r="G49" s="9" t="s">
        <v>44</v>
      </c>
      <c r="H49" s="76">
        <v>1</v>
      </c>
      <c r="I49" s="9" t="s">
        <v>45</v>
      </c>
      <c r="J49" s="76" t="s">
        <v>261</v>
      </c>
      <c r="K49" s="76" t="s">
        <v>214</v>
      </c>
      <c r="L49" s="76" t="s">
        <v>215</v>
      </c>
      <c r="M49" s="76" t="s">
        <v>243</v>
      </c>
      <c r="N49" s="75"/>
      <c r="O49" s="53">
        <f>E49</f>
        <v>15</v>
      </c>
    </row>
    <row r="50" spans="1:15" ht="38.25" customHeight="1" x14ac:dyDescent="0.2">
      <c r="A50" s="7">
        <v>39</v>
      </c>
      <c r="B50" s="9" t="s">
        <v>262</v>
      </c>
      <c r="C50" s="9" t="s">
        <v>263</v>
      </c>
      <c r="D50" s="91">
        <v>3</v>
      </c>
      <c r="E50" s="93">
        <f>D50</f>
        <v>3</v>
      </c>
      <c r="F50" s="94">
        <v>3233.7900000000004</v>
      </c>
      <c r="G50" s="9" t="s">
        <v>44</v>
      </c>
      <c r="H50" s="76">
        <v>1</v>
      </c>
      <c r="I50" s="9" t="s">
        <v>45</v>
      </c>
      <c r="J50" s="76" t="s">
        <v>215</v>
      </c>
      <c r="K50" s="76" t="s">
        <v>214</v>
      </c>
      <c r="L50" s="76" t="s">
        <v>215</v>
      </c>
      <c r="M50" s="76" t="s">
        <v>243</v>
      </c>
      <c r="N50" s="75"/>
      <c r="O50" s="53">
        <f>E50</f>
        <v>3</v>
      </c>
    </row>
    <row r="51" spans="1:15" ht="14.25" x14ac:dyDescent="0.2">
      <c r="A51" s="2"/>
      <c r="B51" s="3" t="s">
        <v>39</v>
      </c>
      <c r="C51" s="3"/>
      <c r="D51" s="95">
        <f>SUM(D12:D50)</f>
        <v>376.4</v>
      </c>
      <c r="E51" s="95">
        <f>SUM(E12:E50)</f>
        <v>376.4</v>
      </c>
      <c r="F51" s="4"/>
      <c r="G51" s="4"/>
      <c r="H51" s="4"/>
      <c r="I51" s="4"/>
      <c r="J51" s="5"/>
      <c r="K51" s="4"/>
      <c r="L51" s="4"/>
      <c r="M51" s="4"/>
      <c r="N51" s="4"/>
      <c r="O51" s="6"/>
    </row>
    <row r="52" spans="1:15" ht="14.25" x14ac:dyDescent="0.2">
      <c r="A52" s="132" t="s">
        <v>38</v>
      </c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</row>
    <row r="53" spans="1:15" ht="40.5" x14ac:dyDescent="0.2">
      <c r="A53" s="7">
        <v>1</v>
      </c>
      <c r="B53" s="9" t="s">
        <v>264</v>
      </c>
      <c r="C53" s="7" t="s">
        <v>265</v>
      </c>
      <c r="D53" s="91">
        <v>8.6470000000000002</v>
      </c>
      <c r="E53" s="92">
        <v>8.6470000000000002</v>
      </c>
      <c r="F53" s="39">
        <v>2602.2399999999998</v>
      </c>
      <c r="G53" s="39" t="s">
        <v>90</v>
      </c>
      <c r="H53" s="19">
        <v>1</v>
      </c>
      <c r="I53" s="9" t="s">
        <v>94</v>
      </c>
      <c r="J53" s="39" t="s">
        <v>266</v>
      </c>
      <c r="K53" s="7"/>
      <c r="L53" s="7"/>
      <c r="M53" s="7"/>
      <c r="N53" s="7"/>
      <c r="O53" s="53">
        <f>E53</f>
        <v>8.6470000000000002</v>
      </c>
    </row>
    <row r="54" spans="1:15" ht="14.25" x14ac:dyDescent="0.2">
      <c r="A54" s="2"/>
      <c r="B54" s="3" t="s">
        <v>39</v>
      </c>
      <c r="C54" s="3"/>
      <c r="D54" s="95">
        <f>SUM(D53)</f>
        <v>8.6470000000000002</v>
      </c>
      <c r="E54" s="95">
        <f>SUM(E53)</f>
        <v>8.6470000000000002</v>
      </c>
      <c r="F54" s="4"/>
      <c r="G54" s="4"/>
      <c r="H54" s="4"/>
      <c r="I54" s="4"/>
      <c r="J54" s="5"/>
      <c r="K54" s="4"/>
      <c r="L54" s="4"/>
      <c r="M54" s="4"/>
      <c r="N54" s="4"/>
      <c r="O54" s="6"/>
    </row>
    <row r="55" spans="1:15" ht="14.25" x14ac:dyDescent="0.2">
      <c r="A55" s="132" t="s">
        <v>267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</row>
    <row r="56" spans="1:15" ht="40.5" x14ac:dyDescent="0.2">
      <c r="A56" s="7">
        <v>1</v>
      </c>
      <c r="B56" s="9" t="s">
        <v>264</v>
      </c>
      <c r="C56" s="7" t="s">
        <v>268</v>
      </c>
      <c r="D56" s="91">
        <v>44.11853</v>
      </c>
      <c r="E56" s="92">
        <f>D56</f>
        <v>44.11853</v>
      </c>
      <c r="F56" s="39">
        <v>2602.2399999999998</v>
      </c>
      <c r="G56" s="39" t="s">
        <v>90</v>
      </c>
      <c r="H56" s="19">
        <v>1</v>
      </c>
      <c r="I56" s="9" t="s">
        <v>94</v>
      </c>
      <c r="J56" s="39" t="s">
        <v>266</v>
      </c>
      <c r="K56" s="7"/>
      <c r="L56" s="7"/>
      <c r="M56" s="7"/>
      <c r="N56" s="7"/>
      <c r="O56" s="53">
        <f>E56</f>
        <v>44.11853</v>
      </c>
    </row>
    <row r="57" spans="1:15" ht="14.25" x14ac:dyDescent="0.2">
      <c r="A57" s="2"/>
      <c r="B57" s="3" t="s">
        <v>39</v>
      </c>
      <c r="C57" s="3"/>
      <c r="D57" s="95">
        <f>SUM(D56)</f>
        <v>44.11853</v>
      </c>
      <c r="E57" s="95">
        <f>SUM(E56)</f>
        <v>44.11853</v>
      </c>
      <c r="F57" s="4"/>
      <c r="G57" s="4"/>
      <c r="H57" s="4"/>
      <c r="I57" s="4"/>
      <c r="J57" s="5"/>
      <c r="K57" s="4"/>
      <c r="L57" s="4"/>
      <c r="M57" s="4"/>
      <c r="N57" s="4"/>
      <c r="O57" s="6"/>
    </row>
    <row r="58" spans="1:15" ht="14.25" x14ac:dyDescent="0.2">
      <c r="A58" s="132" t="s">
        <v>269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</row>
    <row r="59" spans="1:15" ht="13.5" x14ac:dyDescent="0.2">
      <c r="A59" s="7">
        <v>2</v>
      </c>
      <c r="B59" s="152" t="s">
        <v>270</v>
      </c>
      <c r="C59" s="7" t="s">
        <v>271</v>
      </c>
      <c r="D59" s="91">
        <v>485.46706</v>
      </c>
      <c r="E59" s="93">
        <v>378.82839000000001</v>
      </c>
      <c r="F59" s="94">
        <v>3755</v>
      </c>
      <c r="G59" s="39" t="s">
        <v>124</v>
      </c>
      <c r="H59" s="96">
        <f>5.5+64.5+21.5+21.5+47+5.5+91+26+61.5+20</f>
        <v>364</v>
      </c>
      <c r="I59" s="7" t="s">
        <v>95</v>
      </c>
      <c r="J59" s="39" t="s">
        <v>215</v>
      </c>
      <c r="K59" s="7"/>
      <c r="L59" s="7"/>
      <c r="M59" s="7"/>
      <c r="N59" s="7"/>
      <c r="O59" s="53">
        <f>E59</f>
        <v>378.82839000000001</v>
      </c>
    </row>
    <row r="60" spans="1:15" ht="13.5" x14ac:dyDescent="0.2">
      <c r="A60" s="7">
        <v>4</v>
      </c>
      <c r="B60" s="152"/>
      <c r="C60" s="7" t="s">
        <v>245</v>
      </c>
      <c r="D60" s="91">
        <v>877.18586000000005</v>
      </c>
      <c r="E60" s="93">
        <v>626.40500999999995</v>
      </c>
      <c r="F60" s="94">
        <v>2819.6000000000004</v>
      </c>
      <c r="G60" s="39" t="s">
        <v>124</v>
      </c>
      <c r="H60" s="96">
        <f>78.4+38+17+14.7+37.2+6+89.9+38.7+19+24.4+50.2+7.7+12</f>
        <v>433.2</v>
      </c>
      <c r="I60" s="7" t="s">
        <v>95</v>
      </c>
      <c r="J60" s="39" t="s">
        <v>261</v>
      </c>
      <c r="K60" s="7"/>
      <c r="L60" s="7"/>
      <c r="M60" s="7"/>
      <c r="N60" s="7"/>
      <c r="O60" s="53">
        <f t="shared" ref="O60:O76" si="8">E60</f>
        <v>626.40500999999995</v>
      </c>
    </row>
    <row r="61" spans="1:15" ht="13.5" x14ac:dyDescent="0.2">
      <c r="A61" s="7">
        <v>6</v>
      </c>
      <c r="B61" s="152"/>
      <c r="C61" s="7" t="s">
        <v>248</v>
      </c>
      <c r="D61" s="91">
        <v>496.44324</v>
      </c>
      <c r="E61" s="93">
        <v>386.49122</v>
      </c>
      <c r="F61" s="94">
        <v>2792.5</v>
      </c>
      <c r="G61" s="39" t="s">
        <v>124</v>
      </c>
      <c r="H61" s="96">
        <f>2.5+20.5+30.5+17.5+21+6+34.5+18.5+17.5+17.5+17.5+6+53.5+17+38.5+6</f>
        <v>324.5</v>
      </c>
      <c r="I61" s="7" t="s">
        <v>95</v>
      </c>
      <c r="J61" s="39" t="s">
        <v>261</v>
      </c>
      <c r="K61" s="7"/>
      <c r="L61" s="7"/>
      <c r="M61" s="7"/>
      <c r="N61" s="7"/>
      <c r="O61" s="53">
        <f t="shared" si="8"/>
        <v>386.49122</v>
      </c>
    </row>
    <row r="62" spans="1:15" ht="13.5" x14ac:dyDescent="0.2">
      <c r="A62" s="7">
        <v>7</v>
      </c>
      <c r="B62" s="152" t="s">
        <v>1</v>
      </c>
      <c r="C62" s="7" t="s">
        <v>272</v>
      </c>
      <c r="D62" s="91">
        <v>180.15413000000001</v>
      </c>
      <c r="E62" s="93">
        <v>147.10369</v>
      </c>
      <c r="F62" s="94">
        <v>3250</v>
      </c>
      <c r="G62" s="39" t="s">
        <v>124</v>
      </c>
      <c r="H62" s="96">
        <f>20+46.5+53+12</f>
        <v>131.5</v>
      </c>
      <c r="I62" s="7" t="s">
        <v>95</v>
      </c>
      <c r="J62" s="39" t="s">
        <v>214</v>
      </c>
      <c r="K62" s="7"/>
      <c r="L62" s="7"/>
      <c r="M62" s="7"/>
      <c r="N62" s="7"/>
      <c r="O62" s="53">
        <f t="shared" si="8"/>
        <v>147.10369</v>
      </c>
    </row>
    <row r="63" spans="1:15" ht="13.5" x14ac:dyDescent="0.2">
      <c r="A63" s="7">
        <v>8</v>
      </c>
      <c r="B63" s="152"/>
      <c r="C63" s="7" t="s">
        <v>273</v>
      </c>
      <c r="D63" s="91">
        <v>232.73140000000001</v>
      </c>
      <c r="E63" s="93">
        <v>134.80774</v>
      </c>
      <c r="F63" s="94">
        <v>3154.89</v>
      </c>
      <c r="G63" s="39" t="s">
        <v>124</v>
      </c>
      <c r="H63" s="96">
        <f>4.5+63+24+33+79+4</f>
        <v>207.5</v>
      </c>
      <c r="I63" s="7" t="s">
        <v>274</v>
      </c>
      <c r="J63" s="39" t="s">
        <v>261</v>
      </c>
      <c r="K63" s="7"/>
      <c r="L63" s="7"/>
      <c r="M63" s="7"/>
      <c r="N63" s="7"/>
      <c r="O63" s="53">
        <f t="shared" si="8"/>
        <v>134.80774</v>
      </c>
    </row>
    <row r="64" spans="1:15" ht="13.5" x14ac:dyDescent="0.2">
      <c r="A64" s="7"/>
      <c r="B64" s="152"/>
      <c r="C64" s="7" t="s">
        <v>242</v>
      </c>
      <c r="D64" s="91">
        <v>127.29612</v>
      </c>
      <c r="E64" s="93">
        <v>127.29612</v>
      </c>
      <c r="F64" s="94">
        <v>4661.9000000000005</v>
      </c>
      <c r="G64" s="39" t="s">
        <v>124</v>
      </c>
      <c r="H64" s="96">
        <f>69.5+67.5</f>
        <v>137</v>
      </c>
      <c r="I64" s="7" t="s">
        <v>275</v>
      </c>
      <c r="J64" s="39" t="s">
        <v>261</v>
      </c>
      <c r="K64" s="7"/>
      <c r="L64" s="7"/>
      <c r="M64" s="7"/>
      <c r="N64" s="7"/>
      <c r="O64" s="53">
        <f>E64</f>
        <v>127.29612</v>
      </c>
    </row>
    <row r="65" spans="1:15" ht="13.5" x14ac:dyDescent="0.2">
      <c r="A65" s="7">
        <v>10</v>
      </c>
      <c r="B65" s="152"/>
      <c r="C65" s="7" t="s">
        <v>276</v>
      </c>
      <c r="D65" s="91">
        <v>286.56634000000003</v>
      </c>
      <c r="E65" s="93">
        <v>254.20493999999999</v>
      </c>
      <c r="F65" s="94">
        <v>3163.4</v>
      </c>
      <c r="G65" s="39" t="s">
        <v>124</v>
      </c>
      <c r="H65" s="96">
        <f>83+61+64+6.5</f>
        <v>214.5</v>
      </c>
      <c r="I65" s="7" t="s">
        <v>95</v>
      </c>
      <c r="J65" s="39" t="s">
        <v>214</v>
      </c>
      <c r="K65" s="7"/>
      <c r="L65" s="7"/>
      <c r="M65" s="7"/>
      <c r="N65" s="7"/>
      <c r="O65" s="53">
        <f t="shared" si="8"/>
        <v>254.20493999999999</v>
      </c>
    </row>
    <row r="66" spans="1:15" ht="27" customHeight="1" x14ac:dyDescent="0.2">
      <c r="A66" s="7">
        <v>12</v>
      </c>
      <c r="B66" s="152" t="s">
        <v>10</v>
      </c>
      <c r="C66" s="7" t="s">
        <v>277</v>
      </c>
      <c r="D66" s="91">
        <v>97.78013</v>
      </c>
      <c r="E66" s="93">
        <v>65.9422</v>
      </c>
      <c r="F66" s="94">
        <v>2066.44</v>
      </c>
      <c r="G66" s="39" t="s">
        <v>124</v>
      </c>
      <c r="H66" s="96">
        <f>50</f>
        <v>50</v>
      </c>
      <c r="I66" s="7" t="s">
        <v>95</v>
      </c>
      <c r="J66" s="39" t="s">
        <v>107</v>
      </c>
      <c r="K66" s="7"/>
      <c r="L66" s="7"/>
      <c r="M66" s="7"/>
      <c r="N66" s="7"/>
      <c r="O66" s="53">
        <f t="shared" si="8"/>
        <v>65.9422</v>
      </c>
    </row>
    <row r="67" spans="1:15" ht="13.5" x14ac:dyDescent="0.2">
      <c r="A67" s="7">
        <v>13</v>
      </c>
      <c r="B67" s="152"/>
      <c r="C67" s="7" t="s">
        <v>278</v>
      </c>
      <c r="D67" s="91">
        <v>130.88619</v>
      </c>
      <c r="E67" s="93">
        <v>70.505049999999997</v>
      </c>
      <c r="F67" s="94">
        <v>1085.4000000000001</v>
      </c>
      <c r="G67" s="39" t="s">
        <v>124</v>
      </c>
      <c r="H67" s="96">
        <f>90+25</f>
        <v>115</v>
      </c>
      <c r="I67" s="7" t="s">
        <v>95</v>
      </c>
      <c r="J67" s="39" t="s">
        <v>107</v>
      </c>
      <c r="K67" s="7"/>
      <c r="L67" s="7"/>
      <c r="M67" s="7"/>
      <c r="N67" s="7"/>
      <c r="O67" s="53">
        <f t="shared" si="8"/>
        <v>70.505049999999997</v>
      </c>
    </row>
    <row r="68" spans="1:15" ht="27" customHeight="1" x14ac:dyDescent="0.2">
      <c r="A68" s="7">
        <v>14</v>
      </c>
      <c r="B68" s="64" t="s">
        <v>279</v>
      </c>
      <c r="C68" s="97" t="s">
        <v>280</v>
      </c>
      <c r="D68" s="91">
        <v>443.08999</v>
      </c>
      <c r="E68" s="93">
        <v>402.91476999999998</v>
      </c>
      <c r="F68" s="94">
        <v>2000.6000000000001</v>
      </c>
      <c r="G68" s="39" t="s">
        <v>124</v>
      </c>
      <c r="H68" s="96">
        <f>880+430+75</f>
        <v>1385</v>
      </c>
      <c r="I68" s="9" t="s">
        <v>96</v>
      </c>
      <c r="J68" s="39" t="s">
        <v>261</v>
      </c>
      <c r="K68" s="7"/>
      <c r="L68" s="7"/>
      <c r="M68" s="7"/>
      <c r="N68" s="7"/>
      <c r="O68" s="53">
        <f t="shared" si="8"/>
        <v>402.91476999999998</v>
      </c>
    </row>
    <row r="69" spans="1:15" ht="27" x14ac:dyDescent="0.2">
      <c r="A69" s="7">
        <v>15</v>
      </c>
      <c r="B69" s="136" t="s">
        <v>279</v>
      </c>
      <c r="C69" s="97" t="s">
        <v>64</v>
      </c>
      <c r="D69" s="91">
        <v>773.13688999999999</v>
      </c>
      <c r="E69" s="93">
        <v>694.99873000000002</v>
      </c>
      <c r="F69" s="94">
        <v>2629.7</v>
      </c>
      <c r="G69" s="39" t="s">
        <v>124</v>
      </c>
      <c r="H69" s="96">
        <f>1414+877+247</f>
        <v>2538</v>
      </c>
      <c r="I69" s="9" t="s">
        <v>96</v>
      </c>
      <c r="J69" s="39" t="s">
        <v>261</v>
      </c>
      <c r="K69" s="7"/>
      <c r="L69" s="7"/>
      <c r="M69" s="7"/>
      <c r="N69" s="7"/>
      <c r="O69" s="53">
        <f t="shared" si="8"/>
        <v>694.99873000000002</v>
      </c>
    </row>
    <row r="70" spans="1:15" ht="27" x14ac:dyDescent="0.2">
      <c r="A70" s="7">
        <v>17</v>
      </c>
      <c r="B70" s="136"/>
      <c r="C70" s="7" t="s">
        <v>281</v>
      </c>
      <c r="D70" s="91">
        <v>697.95748000000003</v>
      </c>
      <c r="E70" s="93">
        <v>610.54665999999997</v>
      </c>
      <c r="F70" s="94">
        <v>3511.0200000000004</v>
      </c>
      <c r="G70" s="39" t="s">
        <v>124</v>
      </c>
      <c r="H70" s="96">
        <f>30+1050+24+3+24</f>
        <v>1131</v>
      </c>
      <c r="I70" s="9" t="s">
        <v>96</v>
      </c>
      <c r="J70" s="39" t="s">
        <v>261</v>
      </c>
      <c r="K70" s="7"/>
      <c r="L70" s="7"/>
      <c r="M70" s="7"/>
      <c r="N70" s="7"/>
      <c r="O70" s="53">
        <f t="shared" si="8"/>
        <v>610.54665999999997</v>
      </c>
    </row>
    <row r="71" spans="1:15" ht="13.5" x14ac:dyDescent="0.2">
      <c r="A71" s="7">
        <v>18</v>
      </c>
      <c r="B71" s="136"/>
      <c r="C71" s="7" t="s">
        <v>233</v>
      </c>
      <c r="D71" s="91">
        <v>568.89290000000005</v>
      </c>
      <c r="E71" s="93">
        <v>548.96226999999999</v>
      </c>
      <c r="F71" s="94">
        <v>3278</v>
      </c>
      <c r="G71" s="39" t="s">
        <v>124</v>
      </c>
      <c r="H71" s="96">
        <f>156+104+380+570+300</f>
        <v>1510</v>
      </c>
      <c r="I71" s="7" t="s">
        <v>95</v>
      </c>
      <c r="J71" s="39" t="s">
        <v>215</v>
      </c>
      <c r="K71" s="7"/>
      <c r="L71" s="7"/>
      <c r="M71" s="7"/>
      <c r="N71" s="7"/>
      <c r="O71" s="53">
        <f t="shared" si="8"/>
        <v>548.96226999999999</v>
      </c>
    </row>
    <row r="72" spans="1:15" ht="13.5" x14ac:dyDescent="0.2">
      <c r="A72" s="7">
        <v>19</v>
      </c>
      <c r="B72" s="136"/>
      <c r="C72" s="7" t="s">
        <v>282</v>
      </c>
      <c r="D72" s="91">
        <v>510.82071999999999</v>
      </c>
      <c r="E72" s="93">
        <v>340.87635</v>
      </c>
      <c r="F72" s="94">
        <v>4398.8999999999996</v>
      </c>
      <c r="G72" s="39" t="s">
        <v>124</v>
      </c>
      <c r="H72" s="96">
        <f>600+450+420</f>
        <v>1470</v>
      </c>
      <c r="I72" s="7" t="s">
        <v>106</v>
      </c>
      <c r="J72" s="39"/>
      <c r="K72" s="7"/>
      <c r="L72" s="7"/>
      <c r="M72" s="7"/>
      <c r="N72" s="7"/>
      <c r="O72" s="53">
        <f t="shared" si="8"/>
        <v>340.87635</v>
      </c>
    </row>
    <row r="73" spans="1:15" ht="13.5" x14ac:dyDescent="0.2">
      <c r="A73" s="7">
        <v>20</v>
      </c>
      <c r="B73" s="136"/>
      <c r="C73" s="7" t="s">
        <v>283</v>
      </c>
      <c r="D73" s="91">
        <v>359.42318999999998</v>
      </c>
      <c r="E73" s="93">
        <v>317.38571000000002</v>
      </c>
      <c r="F73" s="94">
        <v>2543.0600000000004</v>
      </c>
      <c r="G73" s="39" t="s">
        <v>124</v>
      </c>
      <c r="H73" s="96">
        <f>1000+364+60</f>
        <v>1424</v>
      </c>
      <c r="I73" s="7" t="s">
        <v>95</v>
      </c>
      <c r="J73" s="39" t="s">
        <v>215</v>
      </c>
      <c r="K73" s="7"/>
      <c r="L73" s="7"/>
      <c r="M73" s="7"/>
      <c r="N73" s="7"/>
      <c r="O73" s="53">
        <f t="shared" si="8"/>
        <v>317.38571000000002</v>
      </c>
    </row>
    <row r="74" spans="1:15" ht="13.5" x14ac:dyDescent="0.2">
      <c r="A74" s="7">
        <v>21</v>
      </c>
      <c r="B74" s="136"/>
      <c r="C74" s="7" t="s">
        <v>284</v>
      </c>
      <c r="D74" s="91">
        <v>409.13443999999998</v>
      </c>
      <c r="E74" s="93">
        <v>391.28712999999999</v>
      </c>
      <c r="F74" s="94">
        <v>2591.98</v>
      </c>
      <c r="G74" s="39" t="s">
        <v>124</v>
      </c>
      <c r="H74" s="96">
        <f>1000+500+64</f>
        <v>1564</v>
      </c>
      <c r="I74" s="7" t="s">
        <v>95</v>
      </c>
      <c r="J74" s="39" t="s">
        <v>215</v>
      </c>
      <c r="K74" s="7"/>
      <c r="L74" s="7"/>
      <c r="M74" s="7"/>
      <c r="N74" s="7"/>
      <c r="O74" s="53">
        <f t="shared" si="8"/>
        <v>391.28712999999999</v>
      </c>
    </row>
    <row r="75" spans="1:15" ht="27" x14ac:dyDescent="0.2">
      <c r="A75" s="7">
        <v>23</v>
      </c>
      <c r="B75" s="136"/>
      <c r="C75" s="7" t="s">
        <v>48</v>
      </c>
      <c r="D75" s="91">
        <v>265.59584000000001</v>
      </c>
      <c r="E75" s="93">
        <v>214.18579</v>
      </c>
      <c r="F75" s="94">
        <v>1637.7</v>
      </c>
      <c r="G75" s="39" t="s">
        <v>124</v>
      </c>
      <c r="H75" s="96">
        <f>380+160+340</f>
        <v>880</v>
      </c>
      <c r="I75" s="9" t="s">
        <v>96</v>
      </c>
      <c r="J75" s="39" t="s">
        <v>215</v>
      </c>
      <c r="K75" s="7"/>
      <c r="L75" s="7"/>
      <c r="M75" s="7"/>
      <c r="N75" s="7"/>
      <c r="O75" s="53">
        <f t="shared" si="8"/>
        <v>214.18579</v>
      </c>
    </row>
    <row r="76" spans="1:15" ht="13.5" x14ac:dyDescent="0.2">
      <c r="A76" s="7">
        <v>24</v>
      </c>
      <c r="B76" s="136"/>
      <c r="C76" s="7" t="s">
        <v>49</v>
      </c>
      <c r="D76" s="91">
        <v>382.78859</v>
      </c>
      <c r="E76" s="93">
        <v>286.54347000000001</v>
      </c>
      <c r="F76" s="94">
        <v>2001.6</v>
      </c>
      <c r="G76" s="39" t="s">
        <v>124</v>
      </c>
      <c r="H76" s="96">
        <f>475+300+200</f>
        <v>975</v>
      </c>
      <c r="I76" s="7" t="s">
        <v>95</v>
      </c>
      <c r="J76" s="39" t="s">
        <v>215</v>
      </c>
      <c r="K76" s="7"/>
      <c r="L76" s="7"/>
      <c r="M76" s="7"/>
      <c r="N76" s="7"/>
      <c r="O76" s="53">
        <f t="shared" si="8"/>
        <v>286.54347000000001</v>
      </c>
    </row>
    <row r="77" spans="1:15" ht="14.25" x14ac:dyDescent="0.2">
      <c r="A77" s="2"/>
      <c r="B77" s="3" t="s">
        <v>39</v>
      </c>
      <c r="C77" s="3"/>
      <c r="D77" s="95">
        <f>SUM(D59:D76)</f>
        <v>7325.3505100000002</v>
      </c>
      <c r="E77" s="95">
        <f>SUM(E59:E76)</f>
        <v>5999.2852400000002</v>
      </c>
      <c r="F77" s="4"/>
      <c r="G77" s="4"/>
      <c r="H77" s="4"/>
      <c r="I77" s="4"/>
      <c r="J77" s="5"/>
      <c r="K77" s="4"/>
      <c r="L77" s="4"/>
      <c r="M77" s="4"/>
      <c r="N77" s="4"/>
      <c r="O77" s="6"/>
    </row>
    <row r="78" spans="1:15" ht="14.25" x14ac:dyDescent="0.2">
      <c r="A78" s="132" t="s">
        <v>285</v>
      </c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</row>
    <row r="79" spans="1:15" ht="13.5" x14ac:dyDescent="0.2">
      <c r="A79" s="7">
        <v>1</v>
      </c>
      <c r="B79" s="152" t="s">
        <v>286</v>
      </c>
      <c r="C79" s="98" t="s">
        <v>85</v>
      </c>
      <c r="D79" s="91">
        <v>509.54189000000002</v>
      </c>
      <c r="E79" s="93">
        <v>461.44734</v>
      </c>
      <c r="F79" s="94">
        <v>263.5</v>
      </c>
      <c r="G79" s="39" t="s">
        <v>287</v>
      </c>
      <c r="H79" s="96">
        <v>522.29999999999995</v>
      </c>
      <c r="I79" s="7" t="s">
        <v>95</v>
      </c>
      <c r="J79" s="39" t="s">
        <v>214</v>
      </c>
      <c r="K79" s="7"/>
      <c r="L79" s="7"/>
      <c r="M79" s="7"/>
      <c r="N79" s="7"/>
      <c r="O79" s="53">
        <f>E79</f>
        <v>461.44734</v>
      </c>
    </row>
    <row r="80" spans="1:15" ht="15" customHeight="1" x14ac:dyDescent="0.2">
      <c r="A80" s="7">
        <v>2</v>
      </c>
      <c r="B80" s="152"/>
      <c r="C80" s="98" t="s">
        <v>288</v>
      </c>
      <c r="D80" s="91">
        <v>1452.59312</v>
      </c>
      <c r="E80" s="92">
        <v>1300</v>
      </c>
      <c r="F80" s="94">
        <v>2033.3000000000002</v>
      </c>
      <c r="G80" s="39" t="s">
        <v>287</v>
      </c>
      <c r="H80" s="96">
        <v>618</v>
      </c>
      <c r="I80" s="7" t="s">
        <v>289</v>
      </c>
      <c r="J80" s="39" t="s">
        <v>261</v>
      </c>
      <c r="K80" s="7"/>
      <c r="L80" s="7"/>
      <c r="M80" s="7"/>
      <c r="N80" s="7"/>
      <c r="O80" s="53">
        <f>E80</f>
        <v>1300</v>
      </c>
    </row>
    <row r="81" spans="1:15" ht="14.25" x14ac:dyDescent="0.2">
      <c r="A81" s="2"/>
      <c r="B81" s="3" t="s">
        <v>39</v>
      </c>
      <c r="C81" s="3"/>
      <c r="D81" s="95">
        <f>SUM(D79:D80)</f>
        <v>1962.13501</v>
      </c>
      <c r="E81" s="95">
        <f>SUM(E79:E80)</f>
        <v>1761.4473399999999</v>
      </c>
      <c r="F81" s="4"/>
      <c r="G81" s="4"/>
      <c r="H81" s="4"/>
      <c r="I81" s="4"/>
      <c r="J81" s="5"/>
      <c r="K81" s="4"/>
      <c r="L81" s="4"/>
      <c r="M81" s="4"/>
      <c r="N81" s="4"/>
      <c r="O81" s="6"/>
    </row>
    <row r="82" spans="1:15" ht="14.25" x14ac:dyDescent="0.2">
      <c r="A82" s="132" t="s">
        <v>290</v>
      </c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</row>
    <row r="83" spans="1:15" ht="13.5" x14ac:dyDescent="0.2">
      <c r="A83" s="7">
        <v>1</v>
      </c>
      <c r="B83" s="152" t="s">
        <v>291</v>
      </c>
      <c r="C83" s="7" t="s">
        <v>292</v>
      </c>
      <c r="D83" s="91">
        <v>449.17509000000001</v>
      </c>
      <c r="E83" s="93">
        <v>449.17509000000001</v>
      </c>
      <c r="F83" s="94">
        <v>5032.8999999999996</v>
      </c>
      <c r="G83" s="39" t="s">
        <v>293</v>
      </c>
      <c r="H83" s="96">
        <v>2</v>
      </c>
      <c r="I83" s="7" t="s">
        <v>294</v>
      </c>
      <c r="J83" s="39" t="s">
        <v>261</v>
      </c>
      <c r="K83" s="7"/>
      <c r="L83" s="7"/>
      <c r="M83" s="7"/>
      <c r="N83" s="7"/>
      <c r="O83" s="53">
        <f>E83</f>
        <v>449.17509000000001</v>
      </c>
    </row>
    <row r="84" spans="1:15" ht="13.5" x14ac:dyDescent="0.2">
      <c r="A84" s="7">
        <v>2</v>
      </c>
      <c r="B84" s="152"/>
      <c r="C84" s="7" t="s">
        <v>295</v>
      </c>
      <c r="D84" s="91">
        <v>581.96258</v>
      </c>
      <c r="E84" s="93">
        <v>581.96258</v>
      </c>
      <c r="F84" s="94">
        <v>6291.9</v>
      </c>
      <c r="G84" s="39" t="s">
        <v>293</v>
      </c>
      <c r="H84" s="96">
        <v>5</v>
      </c>
      <c r="I84" s="7" t="s">
        <v>294</v>
      </c>
      <c r="J84" s="39" t="s">
        <v>261</v>
      </c>
      <c r="K84" s="7"/>
      <c r="L84" s="7"/>
      <c r="M84" s="7"/>
      <c r="N84" s="7"/>
      <c r="O84" s="53">
        <f t="shared" ref="O84:O85" si="9">E84</f>
        <v>581.96258</v>
      </c>
    </row>
    <row r="85" spans="1:15" ht="13.5" x14ac:dyDescent="0.2">
      <c r="A85" s="7">
        <v>3</v>
      </c>
      <c r="B85" s="152"/>
      <c r="C85" s="7" t="s">
        <v>296</v>
      </c>
      <c r="D85" s="91">
        <v>458.71364999999997</v>
      </c>
      <c r="E85" s="93">
        <v>458.71364999999997</v>
      </c>
      <c r="F85" s="94">
        <v>2678.09</v>
      </c>
      <c r="G85" s="39" t="s">
        <v>293</v>
      </c>
      <c r="H85" s="96">
        <v>3</v>
      </c>
      <c r="I85" s="7" t="s">
        <v>297</v>
      </c>
      <c r="J85" s="39" t="s">
        <v>261</v>
      </c>
      <c r="K85" s="7"/>
      <c r="L85" s="7"/>
      <c r="M85" s="7"/>
      <c r="N85" s="7"/>
      <c r="O85" s="53">
        <f t="shared" si="9"/>
        <v>458.71364999999997</v>
      </c>
    </row>
    <row r="86" spans="1:15" ht="13.5" x14ac:dyDescent="0.2">
      <c r="A86" s="7">
        <v>5</v>
      </c>
      <c r="B86" s="152" t="s">
        <v>298</v>
      </c>
      <c r="C86" s="7" t="s">
        <v>249</v>
      </c>
      <c r="D86" s="154">
        <v>186.95787000000001</v>
      </c>
      <c r="E86" s="156">
        <f t="shared" ref="E86" si="10">D86</f>
        <v>186.95787000000001</v>
      </c>
      <c r="F86" s="94">
        <v>3154.89</v>
      </c>
      <c r="G86" s="154" t="s">
        <v>299</v>
      </c>
      <c r="H86" s="157">
        <v>1</v>
      </c>
      <c r="I86" s="154" t="s">
        <v>300</v>
      </c>
      <c r="J86" s="39" t="s">
        <v>243</v>
      </c>
      <c r="K86" s="7"/>
      <c r="L86" s="7"/>
      <c r="M86" s="7"/>
      <c r="N86" s="7"/>
      <c r="O86" s="155">
        <f>E86</f>
        <v>186.95787000000001</v>
      </c>
    </row>
    <row r="87" spans="1:15" ht="14.25" x14ac:dyDescent="0.2">
      <c r="A87" s="7">
        <v>6</v>
      </c>
      <c r="B87" s="152"/>
      <c r="C87" s="100" t="s">
        <v>301</v>
      </c>
      <c r="D87" s="154"/>
      <c r="E87" s="156"/>
      <c r="F87" s="94">
        <v>2388</v>
      </c>
      <c r="G87" s="154"/>
      <c r="H87" s="157"/>
      <c r="I87" s="154"/>
      <c r="J87" s="39" t="s">
        <v>243</v>
      </c>
      <c r="K87" s="7"/>
      <c r="L87" s="7"/>
      <c r="M87" s="7"/>
      <c r="N87" s="7"/>
      <c r="O87" s="155"/>
    </row>
    <row r="88" spans="1:15" ht="13.5" x14ac:dyDescent="0.2">
      <c r="A88" s="7">
        <v>7</v>
      </c>
      <c r="B88" s="152"/>
      <c r="C88" s="7" t="s">
        <v>302</v>
      </c>
      <c r="D88" s="154"/>
      <c r="E88" s="156"/>
      <c r="F88" s="94">
        <v>4249.3899999999994</v>
      </c>
      <c r="G88" s="154"/>
      <c r="H88" s="157"/>
      <c r="I88" s="154"/>
      <c r="J88" s="39" t="s">
        <v>243</v>
      </c>
      <c r="K88" s="7"/>
      <c r="L88" s="7"/>
      <c r="M88" s="7"/>
      <c r="N88" s="7"/>
      <c r="O88" s="155"/>
    </row>
    <row r="89" spans="1:15" ht="13.5" x14ac:dyDescent="0.2">
      <c r="A89" s="7">
        <v>8</v>
      </c>
      <c r="B89" s="152"/>
      <c r="C89" s="7" t="s">
        <v>244</v>
      </c>
      <c r="D89" s="154"/>
      <c r="E89" s="156"/>
      <c r="F89" s="94">
        <v>5350.2000000000007</v>
      </c>
      <c r="G89" s="154"/>
      <c r="H89" s="157"/>
      <c r="I89" s="154"/>
      <c r="J89" s="39" t="s">
        <v>243</v>
      </c>
      <c r="K89" s="7"/>
      <c r="L89" s="7"/>
      <c r="M89" s="7"/>
      <c r="N89" s="7"/>
      <c r="O89" s="155"/>
    </row>
    <row r="90" spans="1:15" ht="13.5" x14ac:dyDescent="0.2">
      <c r="A90" s="7">
        <v>9</v>
      </c>
      <c r="B90" s="152" t="s">
        <v>298</v>
      </c>
      <c r="C90" s="7" t="s">
        <v>303</v>
      </c>
      <c r="D90" s="154"/>
      <c r="E90" s="156"/>
      <c r="F90" s="94">
        <v>1192.3</v>
      </c>
      <c r="G90" s="154"/>
      <c r="H90" s="157"/>
      <c r="I90" s="154"/>
      <c r="J90" s="39" t="s">
        <v>243</v>
      </c>
      <c r="K90" s="7"/>
      <c r="L90" s="7"/>
      <c r="M90" s="7"/>
      <c r="N90" s="7"/>
      <c r="O90" s="155"/>
    </row>
    <row r="91" spans="1:15" ht="13.5" x14ac:dyDescent="0.2">
      <c r="A91" s="7">
        <v>10</v>
      </c>
      <c r="B91" s="152"/>
      <c r="C91" s="7" t="s">
        <v>2</v>
      </c>
      <c r="D91" s="154"/>
      <c r="E91" s="156"/>
      <c r="F91" s="94">
        <v>6953</v>
      </c>
      <c r="G91" s="154"/>
      <c r="H91" s="157"/>
      <c r="I91" s="154"/>
      <c r="J91" s="39" t="s">
        <v>243</v>
      </c>
      <c r="K91" s="7"/>
      <c r="L91" s="7"/>
      <c r="M91" s="7"/>
      <c r="N91" s="7"/>
      <c r="O91" s="155"/>
    </row>
    <row r="92" spans="1:15" ht="13.5" x14ac:dyDescent="0.2">
      <c r="A92" s="7">
        <v>11</v>
      </c>
      <c r="B92" s="152"/>
      <c r="C92" s="7" t="s">
        <v>245</v>
      </c>
      <c r="D92" s="154"/>
      <c r="E92" s="156"/>
      <c r="F92" s="94">
        <v>2819.6000000000004</v>
      </c>
      <c r="G92" s="154"/>
      <c r="H92" s="157"/>
      <c r="I92" s="154"/>
      <c r="J92" s="39" t="s">
        <v>243</v>
      </c>
      <c r="K92" s="7"/>
      <c r="L92" s="7"/>
      <c r="M92" s="7"/>
      <c r="N92" s="7"/>
      <c r="O92" s="155"/>
    </row>
    <row r="93" spans="1:15" ht="13.5" x14ac:dyDescent="0.2">
      <c r="A93" s="7">
        <v>12</v>
      </c>
      <c r="B93" s="152"/>
      <c r="C93" s="7" t="s">
        <v>304</v>
      </c>
      <c r="D93" s="154"/>
      <c r="E93" s="156"/>
      <c r="F93" s="94">
        <v>1272.0999999999999</v>
      </c>
      <c r="G93" s="154"/>
      <c r="H93" s="157"/>
      <c r="I93" s="154"/>
      <c r="J93" s="39" t="s">
        <v>243</v>
      </c>
      <c r="K93" s="7"/>
      <c r="L93" s="7"/>
      <c r="M93" s="7"/>
      <c r="N93" s="7"/>
      <c r="O93" s="155"/>
    </row>
    <row r="94" spans="1:15" ht="13.5" x14ac:dyDescent="0.2">
      <c r="A94" s="7">
        <v>13</v>
      </c>
      <c r="B94" s="152"/>
      <c r="C94" s="7" t="s">
        <v>246</v>
      </c>
      <c r="D94" s="154"/>
      <c r="E94" s="156"/>
      <c r="F94" s="94">
        <v>3250.5</v>
      </c>
      <c r="G94" s="154"/>
      <c r="H94" s="157"/>
      <c r="I94" s="154"/>
      <c r="J94" s="39" t="s">
        <v>243</v>
      </c>
      <c r="K94" s="7"/>
      <c r="L94" s="7"/>
      <c r="M94" s="7"/>
      <c r="N94" s="7"/>
      <c r="O94" s="155"/>
    </row>
    <row r="95" spans="1:15" ht="13.5" x14ac:dyDescent="0.2">
      <c r="A95" s="7">
        <v>14</v>
      </c>
      <c r="B95" s="152"/>
      <c r="C95" s="7" t="s">
        <v>263</v>
      </c>
      <c r="D95" s="154"/>
      <c r="E95" s="156"/>
      <c r="F95" s="94">
        <v>3233.7900000000004</v>
      </c>
      <c r="G95" s="154"/>
      <c r="H95" s="157"/>
      <c r="I95" s="154"/>
      <c r="J95" s="39" t="s">
        <v>243</v>
      </c>
      <c r="K95" s="7"/>
      <c r="L95" s="7"/>
      <c r="M95" s="7"/>
      <c r="N95" s="7"/>
      <c r="O95" s="155"/>
    </row>
    <row r="96" spans="1:15" ht="13.5" x14ac:dyDescent="0.2">
      <c r="A96" s="7">
        <v>15</v>
      </c>
      <c r="B96" s="152"/>
      <c r="C96" s="7" t="s">
        <v>305</v>
      </c>
      <c r="D96" s="154"/>
      <c r="E96" s="156"/>
      <c r="F96" s="94">
        <v>1308.8</v>
      </c>
      <c r="G96" s="154"/>
      <c r="H96" s="157"/>
      <c r="I96" s="154"/>
      <c r="J96" s="39" t="s">
        <v>243</v>
      </c>
      <c r="K96" s="7"/>
      <c r="L96" s="7"/>
      <c r="M96" s="7"/>
      <c r="N96" s="7"/>
      <c r="O96" s="155"/>
    </row>
    <row r="97" spans="1:15" ht="13.5" x14ac:dyDescent="0.2">
      <c r="A97" s="7">
        <v>16</v>
      </c>
      <c r="B97" s="152"/>
      <c r="C97" s="7" t="s">
        <v>276</v>
      </c>
      <c r="D97" s="154"/>
      <c r="E97" s="156"/>
      <c r="F97" s="94">
        <v>3163.4</v>
      </c>
      <c r="G97" s="154"/>
      <c r="H97" s="157"/>
      <c r="I97" s="154"/>
      <c r="J97" s="39" t="s">
        <v>243</v>
      </c>
      <c r="K97" s="7"/>
      <c r="L97" s="7"/>
      <c r="M97" s="7"/>
      <c r="N97" s="7"/>
      <c r="O97" s="155"/>
    </row>
    <row r="98" spans="1:15" ht="14.25" x14ac:dyDescent="0.2">
      <c r="A98" s="7">
        <v>17</v>
      </c>
      <c r="B98" s="152"/>
      <c r="C98" s="100" t="s">
        <v>232</v>
      </c>
      <c r="D98" s="154">
        <v>127.63901</v>
      </c>
      <c r="E98" s="156">
        <f>D98</f>
        <v>127.63901</v>
      </c>
      <c r="F98" s="94">
        <v>2508.6</v>
      </c>
      <c r="G98" s="154" t="s">
        <v>299</v>
      </c>
      <c r="H98" s="157">
        <v>1</v>
      </c>
      <c r="I98" s="154" t="s">
        <v>300</v>
      </c>
      <c r="J98" s="39" t="s">
        <v>243</v>
      </c>
      <c r="K98" s="7"/>
      <c r="L98" s="7"/>
      <c r="M98" s="7"/>
      <c r="N98" s="7"/>
      <c r="O98" s="155">
        <f>E98</f>
        <v>127.63901</v>
      </c>
    </row>
    <row r="99" spans="1:15" ht="13.5" x14ac:dyDescent="0.2">
      <c r="A99" s="7">
        <v>18</v>
      </c>
      <c r="B99" s="152"/>
      <c r="C99" s="7" t="s">
        <v>231</v>
      </c>
      <c r="D99" s="154"/>
      <c r="E99" s="156"/>
      <c r="F99" s="94">
        <v>1699.5</v>
      </c>
      <c r="G99" s="154"/>
      <c r="H99" s="157"/>
      <c r="I99" s="154"/>
      <c r="J99" s="39" t="s">
        <v>243</v>
      </c>
      <c r="K99" s="7"/>
      <c r="L99" s="7"/>
      <c r="M99" s="7"/>
      <c r="N99" s="7"/>
      <c r="O99" s="155"/>
    </row>
    <row r="100" spans="1:15" ht="13.5" x14ac:dyDescent="0.2">
      <c r="A100" s="7">
        <v>19</v>
      </c>
      <c r="B100" s="152"/>
      <c r="C100" s="7" t="s">
        <v>211</v>
      </c>
      <c r="D100" s="154"/>
      <c r="E100" s="156"/>
      <c r="F100" s="94">
        <v>3172.9</v>
      </c>
      <c r="G100" s="154"/>
      <c r="H100" s="157"/>
      <c r="I100" s="154"/>
      <c r="J100" s="39" t="s">
        <v>243</v>
      </c>
      <c r="K100" s="7"/>
      <c r="L100" s="7"/>
      <c r="M100" s="7"/>
      <c r="N100" s="7"/>
      <c r="O100" s="155"/>
    </row>
    <row r="101" spans="1:15" ht="13.5" x14ac:dyDescent="0.2">
      <c r="A101" s="7">
        <v>20</v>
      </c>
      <c r="B101" s="152"/>
      <c r="C101" s="7" t="s">
        <v>212</v>
      </c>
      <c r="D101" s="154"/>
      <c r="E101" s="156"/>
      <c r="F101" s="94">
        <v>2555.5</v>
      </c>
      <c r="G101" s="154"/>
      <c r="H101" s="157"/>
      <c r="I101" s="154"/>
      <c r="J101" s="39" t="s">
        <v>243</v>
      </c>
      <c r="K101" s="7"/>
      <c r="L101" s="7"/>
      <c r="M101" s="7"/>
      <c r="N101" s="7"/>
      <c r="O101" s="155"/>
    </row>
    <row r="102" spans="1:15" ht="13.5" x14ac:dyDescent="0.2">
      <c r="A102" s="7">
        <v>21</v>
      </c>
      <c r="B102" s="152"/>
      <c r="C102" s="7" t="s">
        <v>306</v>
      </c>
      <c r="D102" s="154"/>
      <c r="E102" s="156"/>
      <c r="F102" s="94">
        <v>2528.4</v>
      </c>
      <c r="G102" s="154"/>
      <c r="H102" s="157"/>
      <c r="I102" s="154"/>
      <c r="J102" s="39" t="s">
        <v>243</v>
      </c>
      <c r="K102" s="7"/>
      <c r="L102" s="7"/>
      <c r="M102" s="7"/>
      <c r="N102" s="7"/>
      <c r="O102" s="155"/>
    </row>
    <row r="103" spans="1:15" ht="14.25" x14ac:dyDescent="0.2">
      <c r="A103" s="2"/>
      <c r="B103" s="3" t="s">
        <v>39</v>
      </c>
      <c r="C103" s="3"/>
      <c r="D103" s="95">
        <f>SUM(D83:D102)</f>
        <v>1804.4482</v>
      </c>
      <c r="E103" s="95">
        <f>SUM(E83:E102)</f>
        <v>1804.4482</v>
      </c>
      <c r="F103" s="4"/>
      <c r="G103" s="4"/>
      <c r="H103" s="4"/>
      <c r="I103" s="4"/>
      <c r="J103" s="5"/>
      <c r="K103" s="4"/>
      <c r="L103" s="4"/>
      <c r="M103" s="4"/>
      <c r="N103" s="4"/>
      <c r="O103" s="6"/>
    </row>
    <row r="104" spans="1:15" ht="14.25" x14ac:dyDescent="0.2">
      <c r="A104" s="75" t="s">
        <v>307</v>
      </c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</row>
    <row r="105" spans="1:15" ht="27" x14ac:dyDescent="0.2">
      <c r="A105" s="7">
        <v>1</v>
      </c>
      <c r="B105" s="9" t="s">
        <v>308</v>
      </c>
      <c r="C105" s="7" t="s">
        <v>123</v>
      </c>
      <c r="D105" s="91">
        <v>32.150860000000002</v>
      </c>
      <c r="E105" s="93">
        <v>32.150860000000002</v>
      </c>
      <c r="F105" s="94">
        <v>2038.85</v>
      </c>
      <c r="G105" s="39" t="s">
        <v>309</v>
      </c>
      <c r="H105" s="96">
        <v>3</v>
      </c>
      <c r="I105" s="7" t="s">
        <v>310</v>
      </c>
      <c r="J105" s="39" t="s">
        <v>266</v>
      </c>
      <c r="K105" s="7"/>
      <c r="L105" s="7"/>
      <c r="M105" s="7"/>
      <c r="N105" s="7"/>
      <c r="O105" s="53">
        <f>E105</f>
        <v>32.150860000000002</v>
      </c>
    </row>
    <row r="106" spans="1:15" ht="27" x14ac:dyDescent="0.2">
      <c r="A106" s="7">
        <v>1</v>
      </c>
      <c r="B106" s="9" t="s">
        <v>311</v>
      </c>
      <c r="C106" s="7" t="s">
        <v>312</v>
      </c>
      <c r="D106" s="91">
        <v>37.104849999999999</v>
      </c>
      <c r="E106" s="93">
        <v>35.292929999999998</v>
      </c>
      <c r="F106" s="39">
        <v>5038.22</v>
      </c>
      <c r="G106" s="39" t="s">
        <v>313</v>
      </c>
      <c r="H106" s="96">
        <v>1</v>
      </c>
      <c r="I106" s="7" t="s">
        <v>310</v>
      </c>
      <c r="J106" s="39" t="s">
        <v>80</v>
      </c>
      <c r="K106" s="7"/>
      <c r="L106" s="7"/>
      <c r="M106" s="7"/>
      <c r="N106" s="7"/>
      <c r="O106" s="53">
        <f>E106</f>
        <v>35.292929999999998</v>
      </c>
    </row>
    <row r="107" spans="1:15" ht="14.25" x14ac:dyDescent="0.2">
      <c r="A107" s="2"/>
      <c r="B107" s="3" t="s">
        <v>39</v>
      </c>
      <c r="C107" s="3"/>
      <c r="D107" s="95">
        <f>SUM(D105:D106)</f>
        <v>69.255709999999993</v>
      </c>
      <c r="E107" s="95">
        <f>SUM(E105:E106)</f>
        <v>67.443790000000007</v>
      </c>
      <c r="F107" s="4"/>
      <c r="G107" s="4"/>
      <c r="H107" s="4"/>
      <c r="I107" s="4"/>
      <c r="J107" s="5"/>
      <c r="K107" s="4"/>
      <c r="L107" s="4"/>
      <c r="M107" s="4"/>
      <c r="N107" s="4"/>
      <c r="O107" s="6"/>
    </row>
    <row r="108" spans="1:15" ht="14.25" x14ac:dyDescent="0.2">
      <c r="A108" s="132" t="s">
        <v>41</v>
      </c>
      <c r="B108" s="132"/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</row>
    <row r="109" spans="1:15" ht="13.5" x14ac:dyDescent="0.2">
      <c r="A109" s="7">
        <v>1</v>
      </c>
      <c r="B109" s="152" t="s">
        <v>314</v>
      </c>
      <c r="C109" s="7" t="s">
        <v>301</v>
      </c>
      <c r="D109" s="91">
        <v>132.12139999999999</v>
      </c>
      <c r="E109" s="93">
        <v>122.6328</v>
      </c>
      <c r="F109" s="94">
        <v>2388</v>
      </c>
      <c r="G109" s="39" t="s">
        <v>70</v>
      </c>
      <c r="H109" s="96">
        <v>1</v>
      </c>
      <c r="I109" s="7" t="s">
        <v>210</v>
      </c>
      <c r="J109" s="39" t="s">
        <v>243</v>
      </c>
      <c r="K109" s="7"/>
      <c r="L109" s="7"/>
      <c r="M109" s="7"/>
      <c r="N109" s="7"/>
      <c r="O109" s="53">
        <f>E109</f>
        <v>122.6328</v>
      </c>
    </row>
    <row r="110" spans="1:15" ht="13.5" x14ac:dyDescent="0.2">
      <c r="A110" s="7">
        <v>2</v>
      </c>
      <c r="B110" s="152"/>
      <c r="C110" s="7" t="s">
        <v>302</v>
      </c>
      <c r="D110" s="91">
        <v>134.68722</v>
      </c>
      <c r="E110" s="93">
        <v>124.14824</v>
      </c>
      <c r="F110" s="94">
        <v>4249.3899999999994</v>
      </c>
      <c r="G110" s="39" t="s">
        <v>70</v>
      </c>
      <c r="H110" s="96">
        <v>1</v>
      </c>
      <c r="I110" s="7" t="s">
        <v>210</v>
      </c>
      <c r="J110" s="39" t="s">
        <v>243</v>
      </c>
      <c r="K110" s="7"/>
      <c r="L110" s="7"/>
      <c r="M110" s="7"/>
      <c r="N110" s="7"/>
      <c r="O110" s="53">
        <f>E110</f>
        <v>124.14824</v>
      </c>
    </row>
    <row r="111" spans="1:15" ht="13.5" x14ac:dyDescent="0.2">
      <c r="A111" s="7">
        <v>2</v>
      </c>
      <c r="B111" s="152"/>
      <c r="C111" s="7" t="s">
        <v>315</v>
      </c>
      <c r="D111" s="91">
        <f>124.24105+125.49812</f>
        <v>249.73917</v>
      </c>
      <c r="E111" s="93">
        <f>120.45841+118.06434</f>
        <v>238.52275</v>
      </c>
      <c r="F111" s="94">
        <v>2696.9</v>
      </c>
      <c r="G111" s="39" t="s">
        <v>70</v>
      </c>
      <c r="H111" s="96">
        <v>2</v>
      </c>
      <c r="I111" s="7" t="s">
        <v>210</v>
      </c>
      <c r="J111" s="39" t="s">
        <v>243</v>
      </c>
      <c r="K111" s="7"/>
      <c r="L111" s="7"/>
      <c r="M111" s="7"/>
      <c r="N111" s="7"/>
      <c r="O111" s="53">
        <f>E111</f>
        <v>238.52275</v>
      </c>
    </row>
    <row r="112" spans="1:15" ht="14.25" x14ac:dyDescent="0.2">
      <c r="A112" s="2"/>
      <c r="B112" s="3" t="s">
        <v>39</v>
      </c>
      <c r="C112" s="3"/>
      <c r="D112" s="101">
        <f>SUM(D109:D111)</f>
        <v>516.54779000000008</v>
      </c>
      <c r="E112" s="101">
        <f>SUM(E109:E111)</f>
        <v>485.30379000000005</v>
      </c>
      <c r="F112" s="4"/>
      <c r="G112" s="4"/>
      <c r="H112" s="4"/>
      <c r="I112" s="4"/>
      <c r="J112" s="5"/>
      <c r="K112" s="4"/>
      <c r="L112" s="4"/>
      <c r="M112" s="4"/>
      <c r="N112" s="4"/>
      <c r="O112" s="6"/>
    </row>
    <row r="113" spans="1:15" ht="14.25" x14ac:dyDescent="0.2">
      <c r="A113" s="132" t="s">
        <v>105</v>
      </c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</row>
    <row r="114" spans="1:15" ht="14.25" customHeight="1" x14ac:dyDescent="0.2">
      <c r="A114" s="39">
        <v>1</v>
      </c>
      <c r="B114" s="152" t="s">
        <v>316</v>
      </c>
      <c r="C114" s="9" t="s">
        <v>317</v>
      </c>
      <c r="D114" s="102">
        <v>97.1</v>
      </c>
      <c r="E114" s="93">
        <v>87.174999999999997</v>
      </c>
      <c r="F114" s="39">
        <v>2518.25</v>
      </c>
      <c r="G114" s="39" t="s">
        <v>90</v>
      </c>
      <c r="H114" s="96">
        <v>1</v>
      </c>
      <c r="I114" s="7" t="s">
        <v>106</v>
      </c>
      <c r="J114" s="39" t="s">
        <v>107</v>
      </c>
      <c r="K114" s="52"/>
      <c r="L114" s="52"/>
      <c r="M114" s="52"/>
      <c r="N114" s="52"/>
      <c r="O114" s="53">
        <f>E114</f>
        <v>87.174999999999997</v>
      </c>
    </row>
    <row r="115" spans="1:15" ht="14.25" customHeight="1" x14ac:dyDescent="0.2">
      <c r="A115" s="39">
        <v>2</v>
      </c>
      <c r="B115" s="152"/>
      <c r="C115" s="9" t="s">
        <v>312</v>
      </c>
      <c r="D115" s="102">
        <v>239.49600000000001</v>
      </c>
      <c r="E115" s="93">
        <v>218.58799999999999</v>
      </c>
      <c r="F115" s="39">
        <v>5038.22</v>
      </c>
      <c r="G115" s="39" t="s">
        <v>90</v>
      </c>
      <c r="H115" s="96">
        <v>1</v>
      </c>
      <c r="I115" s="7" t="s">
        <v>106</v>
      </c>
      <c r="J115" s="39" t="s">
        <v>107</v>
      </c>
      <c r="K115" s="52"/>
      <c r="L115" s="52"/>
      <c r="M115" s="52"/>
      <c r="N115" s="52"/>
      <c r="O115" s="53">
        <f t="shared" ref="O115" si="11">E115</f>
        <v>218.58799999999999</v>
      </c>
    </row>
    <row r="116" spans="1:15" ht="14.25" x14ac:dyDescent="0.2">
      <c r="A116" s="2"/>
      <c r="B116" s="3" t="s">
        <v>39</v>
      </c>
      <c r="C116" s="54"/>
      <c r="D116" s="101">
        <f>SUM(D114:D115)</f>
        <v>336.596</v>
      </c>
      <c r="E116" s="101">
        <f>SUM(E114:E115)</f>
        <v>305.76299999999998</v>
      </c>
      <c r="F116" s="55"/>
      <c r="G116" s="2"/>
      <c r="H116" s="56"/>
      <c r="I116" s="55"/>
      <c r="J116" s="57"/>
      <c r="K116" s="58"/>
      <c r="L116" s="58"/>
      <c r="M116" s="58"/>
      <c r="N116" s="58"/>
      <c r="O116" s="59"/>
    </row>
    <row r="117" spans="1:15" ht="14.25" x14ac:dyDescent="0.3">
      <c r="A117" s="153" t="s">
        <v>42</v>
      </c>
      <c r="B117" s="153"/>
      <c r="C117" s="153"/>
      <c r="D117" s="103">
        <f>D116+D112+D107+D103+D81+D77+D57+D54+D51</f>
        <v>12443.498750000001</v>
      </c>
      <c r="E117" s="103">
        <f>E116+E112+E107+E103+E81+E77+E57+E54+E51</f>
        <v>10852.856890000001</v>
      </c>
      <c r="F117" s="104"/>
      <c r="G117" s="104"/>
      <c r="H117" s="104"/>
      <c r="I117" s="104"/>
      <c r="J117" s="104"/>
      <c r="K117" s="104"/>
      <c r="L117" s="104"/>
      <c r="M117" s="104"/>
      <c r="N117" s="104"/>
      <c r="O117" s="105">
        <f>SUM(O12:O116)</f>
        <v>10852.856889999999</v>
      </c>
    </row>
    <row r="118" spans="1:15" ht="14.25" x14ac:dyDescent="0.2">
      <c r="A118" s="87" t="s">
        <v>318</v>
      </c>
      <c r="B118" s="88"/>
      <c r="C118" s="87"/>
      <c r="D118" s="87"/>
      <c r="E118" s="87"/>
      <c r="F118" s="88"/>
      <c r="G118" s="88"/>
      <c r="H118" s="88"/>
      <c r="I118" s="88"/>
      <c r="J118" s="88"/>
      <c r="K118" s="88"/>
      <c r="L118" s="88"/>
      <c r="M118" s="88"/>
      <c r="N118" s="88"/>
      <c r="O118" s="89"/>
    </row>
    <row r="119" spans="1:15" ht="14.25" x14ac:dyDescent="0.2">
      <c r="A119" s="132" t="s">
        <v>319</v>
      </c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</row>
    <row r="120" spans="1:15" ht="14.25" customHeight="1" x14ac:dyDescent="0.2">
      <c r="A120" s="39">
        <v>1</v>
      </c>
      <c r="B120" s="152" t="s">
        <v>7</v>
      </c>
      <c r="C120" s="69" t="s">
        <v>13</v>
      </c>
      <c r="D120" s="102">
        <v>690</v>
      </c>
      <c r="E120" s="11">
        <v>563.47245999999996</v>
      </c>
      <c r="F120" s="39">
        <v>5015.4799999999996</v>
      </c>
      <c r="G120" s="39" t="s">
        <v>124</v>
      </c>
      <c r="H120" s="96">
        <v>1642</v>
      </c>
      <c r="I120" s="7" t="s">
        <v>320</v>
      </c>
      <c r="J120" s="39" t="s">
        <v>97</v>
      </c>
      <c r="K120" s="52"/>
      <c r="L120" s="52"/>
      <c r="M120" s="52"/>
      <c r="N120" s="52"/>
      <c r="O120" s="53"/>
    </row>
    <row r="121" spans="1:15" ht="14.25" customHeight="1" x14ac:dyDescent="0.2">
      <c r="A121" s="39">
        <v>2</v>
      </c>
      <c r="B121" s="152"/>
      <c r="C121" s="69" t="s">
        <v>321</v>
      </c>
      <c r="D121" s="102">
        <v>95.686769999999996</v>
      </c>
      <c r="E121" s="11">
        <v>79.00797</v>
      </c>
      <c r="F121" s="39">
        <v>210.6</v>
      </c>
      <c r="G121" s="39" t="s">
        <v>124</v>
      </c>
      <c r="H121" s="96">
        <f>24+76+70</f>
        <v>170</v>
      </c>
      <c r="I121" s="7" t="s">
        <v>95</v>
      </c>
      <c r="J121" s="39" t="s">
        <v>243</v>
      </c>
      <c r="K121" s="52"/>
      <c r="L121" s="52"/>
      <c r="M121" s="52"/>
      <c r="N121" s="52"/>
      <c r="O121" s="53"/>
    </row>
    <row r="122" spans="1:15" ht="14.25" customHeight="1" x14ac:dyDescent="0.2">
      <c r="A122" s="39">
        <v>3</v>
      </c>
      <c r="B122" s="152"/>
      <c r="C122" s="69" t="s">
        <v>322</v>
      </c>
      <c r="D122" s="102">
        <v>73.629540000000006</v>
      </c>
      <c r="E122" s="11">
        <v>69.621210000000005</v>
      </c>
      <c r="F122" s="39">
        <v>991.7</v>
      </c>
      <c r="G122" s="39" t="s">
        <v>90</v>
      </c>
      <c r="H122" s="96">
        <v>1</v>
      </c>
      <c r="I122" s="7" t="s">
        <v>323</v>
      </c>
      <c r="J122" s="39" t="s">
        <v>324</v>
      </c>
      <c r="K122" s="52"/>
      <c r="L122" s="52"/>
      <c r="M122" s="52"/>
      <c r="N122" s="52"/>
      <c r="O122" s="53"/>
    </row>
    <row r="123" spans="1:15" ht="14.25" customHeight="1" x14ac:dyDescent="0.2">
      <c r="A123" s="39">
        <v>4</v>
      </c>
      <c r="B123" s="152"/>
      <c r="C123" s="69" t="s">
        <v>325</v>
      </c>
      <c r="D123" s="102">
        <v>400</v>
      </c>
      <c r="E123" s="11">
        <v>324.50024999999999</v>
      </c>
      <c r="F123" s="39">
        <v>2512.8000000000002</v>
      </c>
      <c r="G123" s="39" t="s">
        <v>124</v>
      </c>
      <c r="H123" s="96">
        <v>846</v>
      </c>
      <c r="I123" s="7" t="s">
        <v>95</v>
      </c>
      <c r="J123" s="39" t="s">
        <v>81</v>
      </c>
      <c r="K123" s="52"/>
      <c r="L123" s="52"/>
      <c r="M123" s="52"/>
      <c r="N123" s="52"/>
      <c r="O123" s="53"/>
    </row>
    <row r="124" spans="1:15" ht="14.25" customHeight="1" x14ac:dyDescent="0.2">
      <c r="A124" s="39">
        <v>5</v>
      </c>
      <c r="B124" s="152" t="s">
        <v>326</v>
      </c>
      <c r="C124" s="69" t="s">
        <v>327</v>
      </c>
      <c r="D124" s="102">
        <v>96.577839999999995</v>
      </c>
      <c r="E124" s="11">
        <v>51.309460000000001</v>
      </c>
      <c r="F124" s="94">
        <v>1173.3399999999999</v>
      </c>
      <c r="G124" s="39" t="s">
        <v>124</v>
      </c>
      <c r="H124" s="19">
        <v>68</v>
      </c>
      <c r="I124" s="7" t="s">
        <v>104</v>
      </c>
      <c r="J124" s="39" t="s">
        <v>107</v>
      </c>
      <c r="K124" s="52"/>
      <c r="L124" s="52"/>
      <c r="M124" s="52"/>
      <c r="N124" s="52"/>
      <c r="O124" s="53"/>
    </row>
    <row r="125" spans="1:15" ht="14.25" customHeight="1" x14ac:dyDescent="0.2">
      <c r="A125" s="39">
        <v>6</v>
      </c>
      <c r="B125" s="152"/>
      <c r="C125" s="69" t="s">
        <v>328</v>
      </c>
      <c r="D125" s="102">
        <v>58.420119999999997</v>
      </c>
      <c r="E125" s="11">
        <v>49.6571</v>
      </c>
      <c r="F125" s="94">
        <v>705.90000000000009</v>
      </c>
      <c r="G125" s="39" t="s">
        <v>124</v>
      </c>
      <c r="H125" s="96">
        <f>0.4+43</f>
        <v>43.4</v>
      </c>
      <c r="I125" s="7" t="s">
        <v>104</v>
      </c>
      <c r="J125" s="39" t="s">
        <v>107</v>
      </c>
      <c r="K125" s="52"/>
      <c r="L125" s="52"/>
      <c r="M125" s="52"/>
      <c r="N125" s="52"/>
      <c r="O125" s="53"/>
    </row>
    <row r="126" spans="1:15" ht="14.25" customHeight="1" x14ac:dyDescent="0.2">
      <c r="A126" s="39">
        <v>7</v>
      </c>
      <c r="B126" s="152" t="s">
        <v>326</v>
      </c>
      <c r="C126" s="69" t="s">
        <v>329</v>
      </c>
      <c r="D126" s="102">
        <v>63.67</v>
      </c>
      <c r="E126" s="11">
        <v>44.326650000000001</v>
      </c>
      <c r="F126" s="94">
        <v>756.6</v>
      </c>
      <c r="G126" s="39" t="s">
        <v>124</v>
      </c>
      <c r="H126" s="96">
        <v>39.5</v>
      </c>
      <c r="I126" s="7" t="s">
        <v>104</v>
      </c>
      <c r="J126" s="39" t="s">
        <v>107</v>
      </c>
      <c r="K126" s="52"/>
      <c r="L126" s="52"/>
      <c r="M126" s="52"/>
      <c r="N126" s="52"/>
      <c r="O126" s="53"/>
    </row>
    <row r="127" spans="1:15" ht="14.25" customHeight="1" x14ac:dyDescent="0.2">
      <c r="A127" s="39">
        <v>8</v>
      </c>
      <c r="B127" s="152"/>
      <c r="C127" s="69" t="s">
        <v>330</v>
      </c>
      <c r="D127" s="102">
        <v>52.342509999999997</v>
      </c>
      <c r="E127" s="11">
        <v>43.444279999999999</v>
      </c>
      <c r="F127" s="94">
        <v>725</v>
      </c>
      <c r="G127" s="39" t="s">
        <v>124</v>
      </c>
      <c r="H127" s="19">
        <v>43</v>
      </c>
      <c r="I127" s="7" t="s">
        <v>104</v>
      </c>
      <c r="J127" s="39" t="s">
        <v>107</v>
      </c>
      <c r="K127" s="52"/>
      <c r="L127" s="52"/>
      <c r="M127" s="52"/>
      <c r="N127" s="52"/>
      <c r="O127" s="53"/>
    </row>
    <row r="128" spans="1:15" ht="31.5" customHeight="1" x14ac:dyDescent="0.2">
      <c r="A128" s="39">
        <v>9</v>
      </c>
      <c r="B128" s="64" t="s">
        <v>326</v>
      </c>
      <c r="C128" s="69" t="s">
        <v>331</v>
      </c>
      <c r="D128" s="102">
        <v>193.51879</v>
      </c>
      <c r="E128" s="11">
        <v>182.06319999999999</v>
      </c>
      <c r="F128" s="94">
        <v>2524.2200000000003</v>
      </c>
      <c r="G128" s="39" t="s">
        <v>124</v>
      </c>
      <c r="H128" s="19">
        <v>148</v>
      </c>
      <c r="I128" s="7" t="s">
        <v>104</v>
      </c>
      <c r="J128" s="39" t="s">
        <v>107</v>
      </c>
      <c r="K128" s="52"/>
      <c r="L128" s="52"/>
      <c r="M128" s="52"/>
      <c r="N128" s="52"/>
      <c r="O128" s="53"/>
    </row>
    <row r="129" spans="1:15" ht="14.25" customHeight="1" x14ac:dyDescent="0.2">
      <c r="A129" s="39">
        <v>10</v>
      </c>
      <c r="B129" s="9" t="s">
        <v>332</v>
      </c>
      <c r="C129" s="69" t="s">
        <v>333</v>
      </c>
      <c r="D129" s="102">
        <v>117.69920999999999</v>
      </c>
      <c r="E129" s="11">
        <v>103.78023</v>
      </c>
      <c r="F129" s="94">
        <v>2656.6</v>
      </c>
      <c r="G129" s="39" t="s">
        <v>70</v>
      </c>
      <c r="H129" s="19">
        <v>1</v>
      </c>
      <c r="I129" s="7" t="s">
        <v>104</v>
      </c>
      <c r="J129" s="39" t="s">
        <v>243</v>
      </c>
      <c r="K129" s="52"/>
      <c r="L129" s="52"/>
      <c r="M129" s="52"/>
      <c r="N129" s="52"/>
      <c r="O129" s="53"/>
    </row>
    <row r="130" spans="1:15" ht="27" x14ac:dyDescent="0.2">
      <c r="A130" s="39">
        <v>11</v>
      </c>
      <c r="B130" s="9" t="s">
        <v>10</v>
      </c>
      <c r="C130" s="69" t="s">
        <v>321</v>
      </c>
      <c r="D130" s="102">
        <v>42.337000000000003</v>
      </c>
      <c r="E130" s="11">
        <v>39.331969999999998</v>
      </c>
      <c r="F130" s="94">
        <v>210.6</v>
      </c>
      <c r="G130" s="39" t="s">
        <v>124</v>
      </c>
      <c r="H130" s="19">
        <f>22+16</f>
        <v>38</v>
      </c>
      <c r="I130" s="7" t="s">
        <v>95</v>
      </c>
      <c r="J130" s="39" t="s">
        <v>261</v>
      </c>
      <c r="K130" s="52"/>
      <c r="L130" s="52"/>
      <c r="M130" s="52"/>
      <c r="N130" s="52"/>
      <c r="O130" s="53"/>
    </row>
    <row r="131" spans="1:15" ht="14.25" x14ac:dyDescent="0.2">
      <c r="A131" s="2"/>
      <c r="B131" s="3" t="s">
        <v>39</v>
      </c>
      <c r="C131" s="54"/>
      <c r="D131" s="101">
        <f>SUM(D120:D130)</f>
        <v>1883.8817800000002</v>
      </c>
      <c r="E131" s="101">
        <f>SUM(E120:E130)</f>
        <v>1550.5147799999997</v>
      </c>
      <c r="F131" s="55"/>
      <c r="G131" s="2"/>
      <c r="H131" s="56"/>
      <c r="I131" s="55"/>
      <c r="J131" s="57"/>
      <c r="K131" s="58"/>
      <c r="L131" s="58"/>
      <c r="M131" s="58"/>
      <c r="N131" s="58"/>
      <c r="O131" s="59"/>
    </row>
    <row r="132" spans="1:15" ht="14.25" x14ac:dyDescent="0.2">
      <c r="A132" s="132" t="s">
        <v>290</v>
      </c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</row>
    <row r="133" spans="1:15" ht="14.25" customHeight="1" x14ac:dyDescent="0.2">
      <c r="A133" s="39">
        <v>1</v>
      </c>
      <c r="B133" s="152" t="s">
        <v>334</v>
      </c>
      <c r="C133" s="69" t="s">
        <v>335</v>
      </c>
      <c r="D133" s="102">
        <v>386.49198000000001</v>
      </c>
      <c r="E133" s="11">
        <v>378.55387999999999</v>
      </c>
      <c r="F133" s="106">
        <v>2648.34</v>
      </c>
      <c r="G133" s="39" t="s">
        <v>293</v>
      </c>
      <c r="H133" s="19">
        <v>4</v>
      </c>
      <c r="I133" s="7" t="s">
        <v>95</v>
      </c>
      <c r="J133" s="39" t="s">
        <v>81</v>
      </c>
      <c r="K133" s="52"/>
      <c r="L133" s="52"/>
      <c r="M133" s="52"/>
      <c r="N133" s="52"/>
      <c r="O133" s="53"/>
    </row>
    <row r="134" spans="1:15" ht="14.25" customHeight="1" x14ac:dyDescent="0.2">
      <c r="A134" s="39">
        <v>2</v>
      </c>
      <c r="B134" s="152"/>
      <c r="C134" s="69" t="s">
        <v>211</v>
      </c>
      <c r="D134" s="102">
        <v>460</v>
      </c>
      <c r="E134" s="11">
        <v>430.18806999999998</v>
      </c>
      <c r="F134" s="39">
        <v>3172.9</v>
      </c>
      <c r="G134" s="39" t="s">
        <v>293</v>
      </c>
      <c r="H134" s="19">
        <v>4</v>
      </c>
      <c r="I134" s="7" t="s">
        <v>95</v>
      </c>
      <c r="J134" s="39" t="s">
        <v>81</v>
      </c>
      <c r="K134" s="52"/>
      <c r="L134" s="52"/>
      <c r="M134" s="52"/>
      <c r="N134" s="52"/>
      <c r="O134" s="53"/>
    </row>
    <row r="135" spans="1:15" ht="14.25" customHeight="1" x14ac:dyDescent="0.2">
      <c r="A135" s="39">
        <v>3</v>
      </c>
      <c r="B135" s="152"/>
      <c r="C135" s="69" t="s">
        <v>232</v>
      </c>
      <c r="D135" s="102">
        <v>460</v>
      </c>
      <c r="E135" s="11">
        <v>401.37398999999999</v>
      </c>
      <c r="F135" s="39">
        <v>2508.6</v>
      </c>
      <c r="G135" s="39" t="s">
        <v>293</v>
      </c>
      <c r="H135" s="19">
        <v>4</v>
      </c>
      <c r="I135" s="7" t="s">
        <v>95</v>
      </c>
      <c r="J135" s="39" t="s">
        <v>81</v>
      </c>
      <c r="K135" s="52"/>
      <c r="L135" s="52"/>
      <c r="M135" s="52"/>
      <c r="N135" s="52"/>
      <c r="O135" s="53"/>
    </row>
    <row r="136" spans="1:15" ht="14.25" customHeight="1" x14ac:dyDescent="0.2">
      <c r="A136" s="39">
        <v>4</v>
      </c>
      <c r="B136" s="152"/>
      <c r="C136" s="69" t="s">
        <v>17</v>
      </c>
      <c r="D136" s="102">
        <v>390</v>
      </c>
      <c r="E136" s="11">
        <v>372.38479999999998</v>
      </c>
      <c r="F136" s="39">
        <v>3755</v>
      </c>
      <c r="G136" s="39" t="s">
        <v>293</v>
      </c>
      <c r="H136" s="19">
        <v>4</v>
      </c>
      <c r="I136" s="7" t="s">
        <v>95</v>
      </c>
      <c r="J136" s="39" t="s">
        <v>81</v>
      </c>
      <c r="K136" s="52"/>
      <c r="L136" s="52"/>
      <c r="M136" s="52"/>
      <c r="N136" s="52"/>
      <c r="O136" s="53"/>
    </row>
    <row r="137" spans="1:15" ht="14.25" customHeight="1" x14ac:dyDescent="0.2">
      <c r="A137" s="39">
        <v>5</v>
      </c>
      <c r="B137" s="152"/>
      <c r="C137" s="69" t="s">
        <v>13</v>
      </c>
      <c r="D137" s="102">
        <v>620.84781999999996</v>
      </c>
      <c r="E137" s="11">
        <v>508.78825000000001</v>
      </c>
      <c r="F137" s="39">
        <v>5015.4799999999996</v>
      </c>
      <c r="G137" s="39" t="s">
        <v>293</v>
      </c>
      <c r="H137" s="19">
        <v>2</v>
      </c>
      <c r="I137" s="7" t="s">
        <v>95</v>
      </c>
      <c r="J137" s="39" t="s">
        <v>81</v>
      </c>
      <c r="K137" s="52"/>
      <c r="L137" s="52"/>
      <c r="M137" s="52"/>
      <c r="N137" s="52"/>
      <c r="O137" s="53"/>
    </row>
    <row r="138" spans="1:15" ht="14.25" customHeight="1" x14ac:dyDescent="0.2">
      <c r="A138" s="39">
        <v>6</v>
      </c>
      <c r="B138" s="152"/>
      <c r="C138" s="69" t="s">
        <v>325</v>
      </c>
      <c r="D138" s="102">
        <v>329.60879</v>
      </c>
      <c r="E138" s="11">
        <v>275.40105</v>
      </c>
      <c r="F138" s="39">
        <v>2512.8000000000002</v>
      </c>
      <c r="G138" s="39" t="s">
        <v>293</v>
      </c>
      <c r="H138" s="19">
        <v>1</v>
      </c>
      <c r="I138" s="7" t="s">
        <v>95</v>
      </c>
      <c r="J138" s="39" t="s">
        <v>81</v>
      </c>
      <c r="K138" s="52"/>
      <c r="L138" s="52"/>
      <c r="M138" s="52"/>
      <c r="N138" s="52"/>
      <c r="O138" s="53"/>
    </row>
    <row r="139" spans="1:15" ht="14.25" customHeight="1" x14ac:dyDescent="0.2">
      <c r="A139" s="107"/>
      <c r="B139" s="108" t="s">
        <v>336</v>
      </c>
      <c r="C139" s="109"/>
      <c r="D139" s="110">
        <f>SUM(D133:D138)</f>
        <v>2646.94859</v>
      </c>
      <c r="E139" s="111">
        <f>SUM(E133:E138)</f>
        <v>2366.69004</v>
      </c>
      <c r="F139" s="107"/>
      <c r="G139" s="107"/>
      <c r="H139" s="112"/>
      <c r="I139" s="100"/>
      <c r="J139" s="107"/>
      <c r="K139" s="113"/>
      <c r="L139" s="113"/>
      <c r="M139" s="113"/>
      <c r="N139" s="113"/>
      <c r="O139" s="114"/>
    </row>
    <row r="140" spans="1:15" ht="14.25" customHeight="1" x14ac:dyDescent="0.2">
      <c r="A140" s="39">
        <v>1</v>
      </c>
      <c r="B140" s="152" t="s">
        <v>337</v>
      </c>
      <c r="C140" s="64" t="s">
        <v>338</v>
      </c>
      <c r="D140" s="102">
        <v>6.2844800000000003</v>
      </c>
      <c r="E140" s="115">
        <v>6.2844800000000003</v>
      </c>
      <c r="F140" s="94">
        <v>3278</v>
      </c>
      <c r="G140" s="39" t="s">
        <v>299</v>
      </c>
      <c r="H140" s="19">
        <v>1</v>
      </c>
      <c r="I140" s="7" t="s">
        <v>95</v>
      </c>
      <c r="J140" s="39" t="s">
        <v>324</v>
      </c>
      <c r="K140" s="52"/>
      <c r="L140" s="52"/>
      <c r="M140" s="52"/>
      <c r="N140" s="52"/>
      <c r="O140" s="53"/>
    </row>
    <row r="141" spans="1:15" ht="14.25" customHeight="1" x14ac:dyDescent="0.2">
      <c r="A141" s="39">
        <v>2</v>
      </c>
      <c r="B141" s="152"/>
      <c r="C141" s="64" t="s">
        <v>242</v>
      </c>
      <c r="D141" s="102">
        <v>11.218059999999999</v>
      </c>
      <c r="E141" s="115">
        <v>11.218059999999999</v>
      </c>
      <c r="F141" s="94">
        <v>4661.9000000000005</v>
      </c>
      <c r="G141" s="39" t="s">
        <v>299</v>
      </c>
      <c r="H141" s="19">
        <v>2</v>
      </c>
      <c r="I141" s="7" t="s">
        <v>95</v>
      </c>
      <c r="J141" s="39" t="s">
        <v>324</v>
      </c>
      <c r="K141" s="52"/>
      <c r="L141" s="52"/>
      <c r="M141" s="52"/>
      <c r="N141" s="52"/>
      <c r="O141" s="53"/>
    </row>
    <row r="142" spans="1:15" ht="14.25" customHeight="1" x14ac:dyDescent="0.2">
      <c r="A142" s="39">
        <v>3</v>
      </c>
      <c r="B142" s="152"/>
      <c r="C142" s="64" t="s">
        <v>282</v>
      </c>
      <c r="D142" s="102">
        <v>10.9725</v>
      </c>
      <c r="E142" s="115">
        <v>10.9725</v>
      </c>
      <c r="F142" s="94">
        <v>4398.8999999999996</v>
      </c>
      <c r="G142" s="39" t="s">
        <v>299</v>
      </c>
      <c r="H142" s="19">
        <v>2</v>
      </c>
      <c r="I142" s="7" t="s">
        <v>95</v>
      </c>
      <c r="J142" s="39" t="s">
        <v>324</v>
      </c>
      <c r="K142" s="52"/>
      <c r="L142" s="52"/>
      <c r="M142" s="52"/>
      <c r="N142" s="52"/>
      <c r="O142" s="53"/>
    </row>
    <row r="143" spans="1:15" ht="14.25" customHeight="1" x14ac:dyDescent="0.2">
      <c r="A143" s="39">
        <v>4</v>
      </c>
      <c r="B143" s="152"/>
      <c r="C143" s="64" t="s">
        <v>339</v>
      </c>
      <c r="D143" s="102">
        <v>21</v>
      </c>
      <c r="E143" s="115">
        <v>16.352049999999998</v>
      </c>
      <c r="F143" s="94">
        <v>2102.62</v>
      </c>
      <c r="G143" s="39" t="s">
        <v>299</v>
      </c>
      <c r="H143" s="19">
        <v>3</v>
      </c>
      <c r="I143" s="7" t="s">
        <v>95</v>
      </c>
      <c r="J143" s="39" t="s">
        <v>324</v>
      </c>
      <c r="K143" s="52"/>
      <c r="L143" s="52"/>
      <c r="M143" s="52"/>
      <c r="N143" s="52"/>
      <c r="O143" s="53"/>
    </row>
    <row r="144" spans="1:15" ht="14.25" customHeight="1" x14ac:dyDescent="0.2">
      <c r="A144" s="39">
        <v>5</v>
      </c>
      <c r="B144" s="152"/>
      <c r="C144" s="64" t="s">
        <v>340</v>
      </c>
      <c r="D144" s="102">
        <v>9.5278700000000001</v>
      </c>
      <c r="E144" s="115">
        <v>9.5278700000000001</v>
      </c>
      <c r="F144" s="94">
        <v>1656.7</v>
      </c>
      <c r="G144" s="39" t="s">
        <v>299</v>
      </c>
      <c r="H144" s="19">
        <v>2</v>
      </c>
      <c r="I144" s="7" t="s">
        <v>95</v>
      </c>
      <c r="J144" s="39" t="s">
        <v>324</v>
      </c>
      <c r="K144" s="52"/>
      <c r="L144" s="52"/>
      <c r="M144" s="52"/>
      <c r="N144" s="52"/>
      <c r="O144" s="53"/>
    </row>
    <row r="145" spans="1:15" ht="14.25" customHeight="1" x14ac:dyDescent="0.2">
      <c r="A145" s="39">
        <v>6</v>
      </c>
      <c r="B145" s="152"/>
      <c r="C145" s="64" t="s">
        <v>341</v>
      </c>
      <c r="D145" s="102">
        <v>9.5278700000000001</v>
      </c>
      <c r="E145" s="115">
        <v>9.5278700000000001</v>
      </c>
      <c r="F145" s="94">
        <v>1406.1</v>
      </c>
      <c r="G145" s="39" t="s">
        <v>299</v>
      </c>
      <c r="H145" s="19">
        <v>2</v>
      </c>
      <c r="I145" s="7" t="s">
        <v>95</v>
      </c>
      <c r="J145" s="39" t="s">
        <v>324</v>
      </c>
      <c r="K145" s="52"/>
      <c r="L145" s="52"/>
      <c r="M145" s="52"/>
      <c r="N145" s="52"/>
      <c r="O145" s="53"/>
    </row>
    <row r="146" spans="1:15" ht="14.25" customHeight="1" x14ac:dyDescent="0.2">
      <c r="A146" s="39">
        <v>7</v>
      </c>
      <c r="B146" s="152"/>
      <c r="C146" s="64" t="s">
        <v>342</v>
      </c>
      <c r="D146" s="102">
        <v>9.5278700000000001</v>
      </c>
      <c r="E146" s="115">
        <v>9.5278700000000001</v>
      </c>
      <c r="F146" s="94">
        <v>1398</v>
      </c>
      <c r="G146" s="39" t="s">
        <v>299</v>
      </c>
      <c r="H146" s="19">
        <v>2</v>
      </c>
      <c r="I146" s="7" t="s">
        <v>95</v>
      </c>
      <c r="J146" s="39" t="s">
        <v>324</v>
      </c>
      <c r="K146" s="52"/>
      <c r="L146" s="52"/>
      <c r="M146" s="52"/>
      <c r="N146" s="52"/>
      <c r="O146" s="53"/>
    </row>
    <row r="147" spans="1:15" ht="14.25" customHeight="1" x14ac:dyDescent="0.2">
      <c r="A147" s="39">
        <v>8</v>
      </c>
      <c r="B147" s="152" t="s">
        <v>337</v>
      </c>
      <c r="C147" s="64" t="s">
        <v>52</v>
      </c>
      <c r="D147" s="102">
        <v>14</v>
      </c>
      <c r="E147" s="115">
        <v>13.97442</v>
      </c>
      <c r="F147" s="94">
        <v>1424</v>
      </c>
      <c r="G147" s="39" t="s">
        <v>299</v>
      </c>
      <c r="H147" s="19">
        <v>2</v>
      </c>
      <c r="I147" s="7" t="s">
        <v>95</v>
      </c>
      <c r="J147" s="39" t="s">
        <v>324</v>
      </c>
      <c r="K147" s="52"/>
      <c r="L147" s="52"/>
      <c r="M147" s="52"/>
      <c r="N147" s="52"/>
      <c r="O147" s="53"/>
    </row>
    <row r="148" spans="1:15" ht="14.25" customHeight="1" x14ac:dyDescent="0.2">
      <c r="A148" s="39">
        <v>9</v>
      </c>
      <c r="B148" s="152"/>
      <c r="C148" s="64" t="s">
        <v>343</v>
      </c>
      <c r="D148" s="102">
        <v>14</v>
      </c>
      <c r="E148" s="115">
        <v>13.468920000000001</v>
      </c>
      <c r="F148" s="94">
        <v>1413.2</v>
      </c>
      <c r="G148" s="39" t="s">
        <v>299</v>
      </c>
      <c r="H148" s="19">
        <v>2</v>
      </c>
      <c r="I148" s="7" t="s">
        <v>95</v>
      </c>
      <c r="J148" s="39" t="s">
        <v>324</v>
      </c>
      <c r="K148" s="52"/>
      <c r="L148" s="52"/>
      <c r="M148" s="52"/>
      <c r="N148" s="52"/>
      <c r="O148" s="53"/>
    </row>
    <row r="149" spans="1:15" ht="14.25" customHeight="1" x14ac:dyDescent="0.2">
      <c r="A149" s="39">
        <v>10</v>
      </c>
      <c r="B149" s="152"/>
      <c r="C149" s="64" t="s">
        <v>344</v>
      </c>
      <c r="D149" s="102">
        <v>16.030930000000001</v>
      </c>
      <c r="E149" s="115">
        <v>16.030930000000001</v>
      </c>
      <c r="F149" s="94">
        <v>1707.6000000000001</v>
      </c>
      <c r="G149" s="39" t="s">
        <v>299</v>
      </c>
      <c r="H149" s="19">
        <v>3</v>
      </c>
      <c r="I149" s="7" t="s">
        <v>95</v>
      </c>
      <c r="J149" s="39" t="s">
        <v>324</v>
      </c>
      <c r="K149" s="52"/>
      <c r="L149" s="52"/>
      <c r="M149" s="52"/>
      <c r="N149" s="52"/>
      <c r="O149" s="53"/>
    </row>
    <row r="150" spans="1:15" ht="14.25" customHeight="1" x14ac:dyDescent="0.2">
      <c r="A150" s="39">
        <v>11</v>
      </c>
      <c r="B150" s="152"/>
      <c r="C150" s="64" t="s">
        <v>345</v>
      </c>
      <c r="D150" s="102">
        <v>12.23058</v>
      </c>
      <c r="E150" s="115">
        <v>12.23058</v>
      </c>
      <c r="F150" s="94">
        <v>1919.1000000000001</v>
      </c>
      <c r="G150" s="39" t="s">
        <v>299</v>
      </c>
      <c r="H150" s="19">
        <v>2</v>
      </c>
      <c r="I150" s="7" t="s">
        <v>95</v>
      </c>
      <c r="J150" s="39" t="s">
        <v>324</v>
      </c>
      <c r="K150" s="52"/>
      <c r="L150" s="52"/>
      <c r="M150" s="52"/>
      <c r="N150" s="52"/>
      <c r="O150" s="53"/>
    </row>
    <row r="151" spans="1:15" ht="14.25" customHeight="1" x14ac:dyDescent="0.2">
      <c r="A151" s="39">
        <v>12</v>
      </c>
      <c r="B151" s="152"/>
      <c r="C151" s="64" t="s">
        <v>346</v>
      </c>
      <c r="D151" s="102">
        <v>32.41845</v>
      </c>
      <c r="E151" s="115">
        <v>32.41845</v>
      </c>
      <c r="F151" s="94">
        <v>3154.89</v>
      </c>
      <c r="G151" s="39" t="s">
        <v>299</v>
      </c>
      <c r="H151" s="19">
        <v>6</v>
      </c>
      <c r="I151" s="7" t="s">
        <v>95</v>
      </c>
      <c r="J151" s="39" t="s">
        <v>324</v>
      </c>
      <c r="K151" s="52"/>
      <c r="L151" s="52"/>
      <c r="M151" s="52"/>
      <c r="N151" s="52"/>
      <c r="O151" s="53"/>
    </row>
    <row r="152" spans="1:15" ht="14.25" customHeight="1" x14ac:dyDescent="0.2">
      <c r="A152" s="39">
        <v>13</v>
      </c>
      <c r="B152" s="152"/>
      <c r="C152" s="64" t="s">
        <v>347</v>
      </c>
      <c r="D152" s="102">
        <v>12.1374</v>
      </c>
      <c r="E152" s="115">
        <v>12.1374</v>
      </c>
      <c r="F152" s="94">
        <v>2388</v>
      </c>
      <c r="G152" s="39" t="s">
        <v>299</v>
      </c>
      <c r="H152" s="19">
        <v>2</v>
      </c>
      <c r="I152" s="7" t="s">
        <v>95</v>
      </c>
      <c r="J152" s="39" t="s">
        <v>324</v>
      </c>
      <c r="K152" s="52"/>
      <c r="L152" s="52"/>
      <c r="M152" s="52"/>
      <c r="N152" s="52"/>
      <c r="O152" s="53"/>
    </row>
    <row r="153" spans="1:15" ht="14.25" customHeight="1" x14ac:dyDescent="0.2">
      <c r="A153" s="39">
        <v>14</v>
      </c>
      <c r="B153" s="152"/>
      <c r="C153" s="64" t="s">
        <v>348</v>
      </c>
      <c r="D153" s="102">
        <v>5.24648</v>
      </c>
      <c r="E153" s="115">
        <v>5.24648</v>
      </c>
      <c r="F153" s="94">
        <v>4551</v>
      </c>
      <c r="G153" s="39" t="s">
        <v>299</v>
      </c>
      <c r="H153" s="19">
        <v>1</v>
      </c>
      <c r="I153" s="7" t="s">
        <v>95</v>
      </c>
      <c r="J153" s="39" t="s">
        <v>324</v>
      </c>
      <c r="K153" s="52"/>
      <c r="L153" s="52"/>
      <c r="M153" s="52"/>
      <c r="N153" s="52"/>
      <c r="O153" s="53"/>
    </row>
    <row r="154" spans="1:15" ht="14.25" customHeight="1" x14ac:dyDescent="0.2">
      <c r="A154" s="39">
        <v>15</v>
      </c>
      <c r="B154" s="152"/>
      <c r="C154" s="64" t="s">
        <v>349</v>
      </c>
      <c r="D154" s="102">
        <v>27.095020000000002</v>
      </c>
      <c r="E154" s="115">
        <v>27.095020000000002</v>
      </c>
      <c r="F154" s="94">
        <v>4249.3899999999994</v>
      </c>
      <c r="G154" s="39" t="s">
        <v>299</v>
      </c>
      <c r="H154" s="19">
        <v>5</v>
      </c>
      <c r="I154" s="7" t="s">
        <v>95</v>
      </c>
      <c r="J154" s="39" t="s">
        <v>324</v>
      </c>
      <c r="K154" s="52"/>
      <c r="L154" s="52"/>
      <c r="M154" s="52"/>
      <c r="N154" s="52"/>
      <c r="O154" s="53"/>
    </row>
    <row r="155" spans="1:15" ht="14.25" customHeight="1" x14ac:dyDescent="0.2">
      <c r="A155" s="39">
        <v>16</v>
      </c>
      <c r="B155" s="152"/>
      <c r="C155" s="64" t="s">
        <v>350</v>
      </c>
      <c r="D155" s="102">
        <v>4.7870900000000001</v>
      </c>
      <c r="E155" s="115">
        <v>4.7870900000000001</v>
      </c>
      <c r="F155" s="94">
        <v>794.5</v>
      </c>
      <c r="G155" s="39" t="s">
        <v>299</v>
      </c>
      <c r="H155" s="19">
        <v>1</v>
      </c>
      <c r="I155" s="7" t="s">
        <v>95</v>
      </c>
      <c r="J155" s="39" t="s">
        <v>324</v>
      </c>
      <c r="K155" s="52"/>
      <c r="L155" s="52"/>
      <c r="M155" s="52"/>
      <c r="N155" s="52"/>
      <c r="O155" s="53"/>
    </row>
    <row r="156" spans="1:15" ht="14.25" customHeight="1" x14ac:dyDescent="0.2">
      <c r="A156" s="39">
        <v>17</v>
      </c>
      <c r="B156" s="152"/>
      <c r="C156" s="64" t="s">
        <v>330</v>
      </c>
      <c r="D156" s="102">
        <v>8.1339799999999993</v>
      </c>
      <c r="E156" s="115">
        <v>8.1339799999999993</v>
      </c>
      <c r="F156" s="94">
        <v>725</v>
      </c>
      <c r="G156" s="39" t="s">
        <v>299</v>
      </c>
      <c r="H156" s="19">
        <v>2</v>
      </c>
      <c r="I156" s="7" t="s">
        <v>95</v>
      </c>
      <c r="J156" s="39" t="s">
        <v>324</v>
      </c>
      <c r="K156" s="52"/>
      <c r="L156" s="52"/>
      <c r="M156" s="52"/>
      <c r="N156" s="52"/>
      <c r="O156" s="53"/>
    </row>
    <row r="157" spans="1:15" ht="14.25" customHeight="1" x14ac:dyDescent="0.2">
      <c r="A157" s="39">
        <v>18</v>
      </c>
      <c r="B157" s="152"/>
      <c r="C157" s="64" t="s">
        <v>351</v>
      </c>
      <c r="D157" s="102">
        <v>10.502050000000001</v>
      </c>
      <c r="E157" s="115">
        <v>10.502050000000001</v>
      </c>
      <c r="F157" s="94">
        <v>941.4</v>
      </c>
      <c r="G157" s="39" t="s">
        <v>299</v>
      </c>
      <c r="H157" s="19">
        <v>2</v>
      </c>
      <c r="I157" s="7" t="s">
        <v>95</v>
      </c>
      <c r="J157" s="39" t="s">
        <v>324</v>
      </c>
      <c r="K157" s="52"/>
      <c r="L157" s="52"/>
      <c r="M157" s="52"/>
      <c r="N157" s="52"/>
      <c r="O157" s="53"/>
    </row>
    <row r="158" spans="1:15" ht="14.25" customHeight="1" x14ac:dyDescent="0.2">
      <c r="A158" s="39">
        <v>19</v>
      </c>
      <c r="B158" s="152"/>
      <c r="C158" s="64" t="s">
        <v>352</v>
      </c>
      <c r="D158" s="102">
        <v>9.6860099999999996</v>
      </c>
      <c r="E158" s="115">
        <v>9.6860099999999996</v>
      </c>
      <c r="F158" s="94">
        <v>1146.1999999999998</v>
      </c>
      <c r="G158" s="39" t="s">
        <v>299</v>
      </c>
      <c r="H158" s="19">
        <v>2</v>
      </c>
      <c r="I158" s="7" t="s">
        <v>95</v>
      </c>
      <c r="J158" s="39" t="s">
        <v>324</v>
      </c>
      <c r="K158" s="52"/>
      <c r="L158" s="52"/>
      <c r="M158" s="52"/>
      <c r="N158" s="52"/>
      <c r="O158" s="53"/>
    </row>
    <row r="159" spans="1:15" ht="14.25" customHeight="1" x14ac:dyDescent="0.2">
      <c r="A159" s="39">
        <v>20</v>
      </c>
      <c r="B159" s="152"/>
      <c r="C159" s="64" t="s">
        <v>353</v>
      </c>
      <c r="D159" s="102">
        <v>8.0191300000000005</v>
      </c>
      <c r="E159" s="115">
        <v>8.0191300000000005</v>
      </c>
      <c r="F159" s="94">
        <v>742.9</v>
      </c>
      <c r="G159" s="39" t="s">
        <v>299</v>
      </c>
      <c r="H159" s="19">
        <v>2</v>
      </c>
      <c r="I159" s="7" t="s">
        <v>95</v>
      </c>
      <c r="J159" s="39" t="s">
        <v>324</v>
      </c>
      <c r="K159" s="52"/>
      <c r="L159" s="52"/>
      <c r="M159" s="52"/>
      <c r="N159" s="52"/>
      <c r="O159" s="53"/>
    </row>
    <row r="160" spans="1:15" ht="14.25" customHeight="1" x14ac:dyDescent="0.2">
      <c r="A160" s="39">
        <v>21</v>
      </c>
      <c r="B160" s="152"/>
      <c r="C160" s="64" t="s">
        <v>122</v>
      </c>
      <c r="D160" s="102">
        <v>8.7525999999999993</v>
      </c>
      <c r="E160" s="115">
        <v>8.5821900000000007</v>
      </c>
      <c r="F160" s="94">
        <v>687</v>
      </c>
      <c r="G160" s="39" t="s">
        <v>299</v>
      </c>
      <c r="H160" s="19">
        <v>2</v>
      </c>
      <c r="I160" s="7" t="s">
        <v>95</v>
      </c>
      <c r="J160" s="39" t="s">
        <v>324</v>
      </c>
      <c r="K160" s="52"/>
      <c r="L160" s="52"/>
      <c r="M160" s="52"/>
      <c r="N160" s="52"/>
      <c r="O160" s="53"/>
    </row>
    <row r="161" spans="1:15" ht="14.25" customHeight="1" x14ac:dyDescent="0.2">
      <c r="A161" s="39">
        <v>22</v>
      </c>
      <c r="B161" s="152"/>
      <c r="C161" s="64" t="s">
        <v>354</v>
      </c>
      <c r="D161" s="102">
        <v>4.7217799999999999</v>
      </c>
      <c r="E161" s="115">
        <v>4.7217799999999999</v>
      </c>
      <c r="F161" s="94">
        <v>841.9</v>
      </c>
      <c r="G161" s="39" t="s">
        <v>299</v>
      </c>
      <c r="H161" s="19">
        <v>1</v>
      </c>
      <c r="I161" s="7" t="s">
        <v>95</v>
      </c>
      <c r="J161" s="39" t="s">
        <v>324</v>
      </c>
      <c r="K161" s="52"/>
      <c r="L161" s="52"/>
      <c r="M161" s="52"/>
      <c r="N161" s="52"/>
      <c r="O161" s="53"/>
    </row>
    <row r="162" spans="1:15" ht="14.25" customHeight="1" x14ac:dyDescent="0.2">
      <c r="A162" s="39">
        <v>23</v>
      </c>
      <c r="B162" s="152"/>
      <c r="C162" s="64" t="s">
        <v>355</v>
      </c>
      <c r="D162" s="102">
        <v>14.57525</v>
      </c>
      <c r="E162" s="115">
        <v>14.33583</v>
      </c>
      <c r="F162" s="94">
        <v>1738.2</v>
      </c>
      <c r="G162" s="39" t="s">
        <v>299</v>
      </c>
      <c r="H162" s="19">
        <v>3</v>
      </c>
      <c r="I162" s="7" t="s">
        <v>95</v>
      </c>
      <c r="J162" s="39" t="s">
        <v>324</v>
      </c>
      <c r="K162" s="52"/>
      <c r="L162" s="52"/>
      <c r="M162" s="52"/>
      <c r="N162" s="52"/>
      <c r="O162" s="53"/>
    </row>
    <row r="163" spans="1:15" ht="14.25" customHeight="1" x14ac:dyDescent="0.2">
      <c r="A163" s="39">
        <v>24</v>
      </c>
      <c r="B163" s="152"/>
      <c r="C163" s="64" t="s">
        <v>356</v>
      </c>
      <c r="D163" s="102">
        <v>11.160439999999999</v>
      </c>
      <c r="E163" s="115">
        <v>11.160439999999999</v>
      </c>
      <c r="F163" s="94">
        <v>984.5</v>
      </c>
      <c r="G163" s="39" t="s">
        <v>299</v>
      </c>
      <c r="H163" s="19">
        <v>2</v>
      </c>
      <c r="I163" s="7" t="s">
        <v>95</v>
      </c>
      <c r="J163" s="39" t="s">
        <v>324</v>
      </c>
      <c r="K163" s="52"/>
      <c r="L163" s="52"/>
      <c r="M163" s="52"/>
      <c r="N163" s="52"/>
      <c r="O163" s="53"/>
    </row>
    <row r="164" spans="1:15" ht="14.25" customHeight="1" x14ac:dyDescent="0.2">
      <c r="A164" s="39">
        <v>25</v>
      </c>
      <c r="B164" s="152"/>
      <c r="C164" s="64" t="s">
        <v>357</v>
      </c>
      <c r="D164" s="102">
        <v>22.271370000000001</v>
      </c>
      <c r="E164" s="115">
        <v>22.271370000000001</v>
      </c>
      <c r="F164" s="94">
        <v>2987.44</v>
      </c>
      <c r="G164" s="39" t="s">
        <v>299</v>
      </c>
      <c r="H164" s="19">
        <v>4</v>
      </c>
      <c r="I164" s="7" t="s">
        <v>95</v>
      </c>
      <c r="J164" s="39" t="s">
        <v>324</v>
      </c>
      <c r="K164" s="52"/>
      <c r="L164" s="52"/>
      <c r="M164" s="52"/>
      <c r="N164" s="52"/>
      <c r="O164" s="53"/>
    </row>
    <row r="165" spans="1:15" ht="14.25" customHeight="1" x14ac:dyDescent="0.2">
      <c r="A165" s="39">
        <v>26</v>
      </c>
      <c r="B165" s="152"/>
      <c r="C165" s="64" t="s">
        <v>265</v>
      </c>
      <c r="D165" s="102">
        <v>11.60223</v>
      </c>
      <c r="E165" s="115">
        <v>11.60223</v>
      </c>
      <c r="F165" s="94">
        <v>2602.2399999999998</v>
      </c>
      <c r="G165" s="39" t="s">
        <v>299</v>
      </c>
      <c r="H165" s="19">
        <v>2</v>
      </c>
      <c r="I165" s="7" t="s">
        <v>95</v>
      </c>
      <c r="J165" s="39" t="s">
        <v>324</v>
      </c>
      <c r="K165" s="52"/>
      <c r="L165" s="52"/>
      <c r="M165" s="52"/>
      <c r="N165" s="52"/>
      <c r="O165" s="53"/>
    </row>
    <row r="166" spans="1:15" ht="14.25" customHeight="1" x14ac:dyDescent="0.2">
      <c r="A166" s="39">
        <v>27</v>
      </c>
      <c r="B166" s="152"/>
      <c r="C166" s="64" t="s">
        <v>246</v>
      </c>
      <c r="D166" s="102">
        <v>27.522739999999999</v>
      </c>
      <c r="E166" s="115">
        <v>27.522739999999999</v>
      </c>
      <c r="F166" s="94">
        <v>3250.5</v>
      </c>
      <c r="G166" s="39" t="s">
        <v>299</v>
      </c>
      <c r="H166" s="19">
        <v>5</v>
      </c>
      <c r="I166" s="7" t="s">
        <v>95</v>
      </c>
      <c r="J166" s="39" t="s">
        <v>324</v>
      </c>
      <c r="K166" s="52"/>
      <c r="L166" s="52"/>
      <c r="M166" s="52"/>
      <c r="N166" s="52"/>
      <c r="O166" s="53"/>
    </row>
    <row r="167" spans="1:15" ht="14.25" customHeight="1" x14ac:dyDescent="0.2">
      <c r="A167" s="39">
        <v>28</v>
      </c>
      <c r="B167" s="152"/>
      <c r="C167" s="64" t="s">
        <v>358</v>
      </c>
      <c r="D167" s="102">
        <v>14</v>
      </c>
      <c r="E167" s="115">
        <v>13.785819999999999</v>
      </c>
      <c r="F167" s="94">
        <v>2186.6</v>
      </c>
      <c r="G167" s="39" t="s">
        <v>299</v>
      </c>
      <c r="H167" s="19">
        <v>2</v>
      </c>
      <c r="I167" s="7" t="s">
        <v>95</v>
      </c>
      <c r="J167" s="39" t="s">
        <v>324</v>
      </c>
      <c r="K167" s="52"/>
      <c r="L167" s="52"/>
      <c r="M167" s="52"/>
      <c r="N167" s="52"/>
      <c r="O167" s="53"/>
    </row>
    <row r="168" spans="1:15" s="117" customFormat="1" ht="14.25" customHeight="1" x14ac:dyDescent="0.2">
      <c r="A168" s="107"/>
      <c r="B168" s="108" t="s">
        <v>359</v>
      </c>
      <c r="C168" s="109"/>
      <c r="D168" s="110">
        <f>SUM(D140:D167)</f>
        <v>366.95218</v>
      </c>
      <c r="E168" s="116">
        <f>SUM(E140:E167)</f>
        <v>361.12356</v>
      </c>
      <c r="F168" s="107"/>
      <c r="G168" s="107" t="s">
        <v>299</v>
      </c>
      <c r="H168" s="112">
        <f>SUM(H140:H167)</f>
        <v>67</v>
      </c>
      <c r="I168" s="7"/>
      <c r="J168" s="39"/>
      <c r="K168" s="113"/>
      <c r="L168" s="113"/>
      <c r="M168" s="113"/>
      <c r="N168" s="113"/>
      <c r="O168" s="114"/>
    </row>
    <row r="169" spans="1:15" ht="14.25" customHeight="1" x14ac:dyDescent="0.2">
      <c r="A169" s="39">
        <v>1</v>
      </c>
      <c r="B169" s="152" t="s">
        <v>360</v>
      </c>
      <c r="C169" s="64" t="s">
        <v>361</v>
      </c>
      <c r="D169" s="102">
        <v>15</v>
      </c>
      <c r="E169" s="115">
        <v>12.69811</v>
      </c>
      <c r="F169" s="94">
        <v>4249.3899999999994</v>
      </c>
      <c r="G169" s="39" t="s">
        <v>299</v>
      </c>
      <c r="H169" s="19">
        <v>1</v>
      </c>
      <c r="I169" s="7" t="s">
        <v>95</v>
      </c>
      <c r="J169" s="39" t="s">
        <v>324</v>
      </c>
      <c r="K169" s="52"/>
      <c r="L169" s="52"/>
      <c r="M169" s="52"/>
      <c r="N169" s="52"/>
      <c r="O169" s="53"/>
    </row>
    <row r="170" spans="1:15" ht="14.25" customHeight="1" x14ac:dyDescent="0.2">
      <c r="A170" s="39">
        <v>2</v>
      </c>
      <c r="B170" s="152"/>
      <c r="C170" s="64" t="s">
        <v>362</v>
      </c>
      <c r="D170" s="102">
        <v>15</v>
      </c>
      <c r="E170" s="115">
        <v>11.399609999999999</v>
      </c>
      <c r="F170" s="94">
        <v>2065.62</v>
      </c>
      <c r="G170" s="39" t="s">
        <v>299</v>
      </c>
      <c r="H170" s="19">
        <v>1</v>
      </c>
      <c r="I170" s="7" t="s">
        <v>95</v>
      </c>
      <c r="J170" s="39" t="s">
        <v>324</v>
      </c>
      <c r="K170" s="52"/>
      <c r="L170" s="52"/>
      <c r="M170" s="52"/>
      <c r="N170" s="52"/>
      <c r="O170" s="53"/>
    </row>
    <row r="171" spans="1:15" ht="14.25" customHeight="1" x14ac:dyDescent="0.2">
      <c r="A171" s="39">
        <v>3</v>
      </c>
      <c r="B171" s="152"/>
      <c r="C171" s="64" t="s">
        <v>61</v>
      </c>
      <c r="D171" s="102">
        <v>15</v>
      </c>
      <c r="E171" s="115">
        <v>13.686159999999999</v>
      </c>
      <c r="F171" s="94">
        <v>1679.6000000000001</v>
      </c>
      <c r="G171" s="39" t="s">
        <v>299</v>
      </c>
      <c r="H171" s="19">
        <v>1</v>
      </c>
      <c r="I171" s="7" t="s">
        <v>95</v>
      </c>
      <c r="J171" s="39" t="s">
        <v>324</v>
      </c>
      <c r="K171" s="52"/>
      <c r="L171" s="52"/>
      <c r="M171" s="52"/>
      <c r="N171" s="52"/>
      <c r="O171" s="53"/>
    </row>
    <row r="172" spans="1:15" ht="14.25" customHeight="1" x14ac:dyDescent="0.2">
      <c r="A172" s="39">
        <v>4</v>
      </c>
      <c r="B172" s="152"/>
      <c r="C172" s="64" t="s">
        <v>363</v>
      </c>
      <c r="D172" s="102">
        <v>15</v>
      </c>
      <c r="E172" s="115">
        <v>12.894080000000001</v>
      </c>
      <c r="F172" s="94">
        <v>375.3</v>
      </c>
      <c r="G172" s="39" t="s">
        <v>299</v>
      </c>
      <c r="H172" s="19">
        <v>1</v>
      </c>
      <c r="I172" s="7" t="s">
        <v>95</v>
      </c>
      <c r="J172" s="39" t="s">
        <v>324</v>
      </c>
      <c r="K172" s="52"/>
      <c r="L172" s="52"/>
      <c r="M172" s="52"/>
      <c r="N172" s="52"/>
      <c r="O172" s="53"/>
    </row>
    <row r="173" spans="1:15" ht="14.25" customHeight="1" x14ac:dyDescent="0.2">
      <c r="A173" s="39">
        <v>5</v>
      </c>
      <c r="B173" s="152"/>
      <c r="C173" s="64" t="s">
        <v>364</v>
      </c>
      <c r="D173" s="102">
        <v>15</v>
      </c>
      <c r="E173" s="115">
        <v>12.83442</v>
      </c>
      <c r="F173" s="94">
        <v>5912.3</v>
      </c>
      <c r="G173" s="39" t="s">
        <v>299</v>
      </c>
      <c r="H173" s="19">
        <v>1</v>
      </c>
      <c r="I173" s="7" t="s">
        <v>95</v>
      </c>
      <c r="J173" s="39" t="s">
        <v>324</v>
      </c>
      <c r="K173" s="52"/>
      <c r="L173" s="52"/>
      <c r="M173" s="52"/>
      <c r="N173" s="52"/>
      <c r="O173" s="53"/>
    </row>
    <row r="174" spans="1:15" ht="14.25" customHeight="1" x14ac:dyDescent="0.2">
      <c r="A174" s="39">
        <v>6</v>
      </c>
      <c r="B174" s="152"/>
      <c r="C174" s="64" t="s">
        <v>365</v>
      </c>
      <c r="D174" s="102">
        <v>15</v>
      </c>
      <c r="E174" s="115">
        <v>12.68266</v>
      </c>
      <c r="F174" s="94">
        <v>1295.4000000000001</v>
      </c>
      <c r="G174" s="39" t="s">
        <v>299</v>
      </c>
      <c r="H174" s="19">
        <v>1</v>
      </c>
      <c r="I174" s="7" t="s">
        <v>95</v>
      </c>
      <c r="J174" s="39" t="s">
        <v>324</v>
      </c>
      <c r="K174" s="52"/>
      <c r="L174" s="52"/>
      <c r="M174" s="52"/>
      <c r="N174" s="52"/>
      <c r="O174" s="53"/>
    </row>
    <row r="175" spans="1:15" ht="14.25" customHeight="1" x14ac:dyDescent="0.2">
      <c r="A175" s="39">
        <v>7</v>
      </c>
      <c r="B175" s="152"/>
      <c r="C175" s="64" t="s">
        <v>366</v>
      </c>
      <c r="D175" s="102">
        <v>15</v>
      </c>
      <c r="E175" s="115">
        <v>12.98907</v>
      </c>
      <c r="F175" s="94">
        <v>1300.6999999999998</v>
      </c>
      <c r="G175" s="39" t="s">
        <v>299</v>
      </c>
      <c r="H175" s="19">
        <v>1</v>
      </c>
      <c r="I175" s="7" t="s">
        <v>95</v>
      </c>
      <c r="J175" s="39" t="s">
        <v>324</v>
      </c>
      <c r="K175" s="52"/>
      <c r="L175" s="52"/>
      <c r="M175" s="52"/>
      <c r="N175" s="52"/>
      <c r="O175" s="53"/>
    </row>
    <row r="176" spans="1:15" s="117" customFormat="1" ht="14.25" customHeight="1" x14ac:dyDescent="0.2">
      <c r="A176" s="107"/>
      <c r="B176" s="108" t="s">
        <v>367</v>
      </c>
      <c r="C176" s="109"/>
      <c r="D176" s="110">
        <f>SUM(D169:D175)</f>
        <v>105</v>
      </c>
      <c r="E176" s="116">
        <f>SUM(E169:E175)</f>
        <v>89.184110000000004</v>
      </c>
      <c r="F176" s="107"/>
      <c r="G176" s="107" t="s">
        <v>299</v>
      </c>
      <c r="H176" s="112">
        <f>SUM(H169:H175)</f>
        <v>7</v>
      </c>
      <c r="I176" s="7"/>
      <c r="J176" s="39"/>
      <c r="K176" s="113"/>
      <c r="L176" s="113"/>
      <c r="M176" s="113"/>
      <c r="N176" s="113"/>
      <c r="O176" s="114"/>
    </row>
    <row r="177" spans="1:15" ht="14.25" x14ac:dyDescent="0.2">
      <c r="A177" s="2"/>
      <c r="B177" s="3" t="s">
        <v>39</v>
      </c>
      <c r="C177" s="54"/>
      <c r="D177" s="101">
        <f>D176+D168+D139</f>
        <v>3118.9007700000002</v>
      </c>
      <c r="E177" s="101">
        <f>E176+E168+E139</f>
        <v>2816.9977100000001</v>
      </c>
      <c r="F177" s="55"/>
      <c r="G177" s="2"/>
      <c r="H177" s="56"/>
      <c r="I177" s="55"/>
      <c r="J177" s="57"/>
      <c r="K177" s="58"/>
      <c r="L177" s="58"/>
      <c r="M177" s="58"/>
      <c r="N177" s="58"/>
      <c r="O177" s="59"/>
    </row>
    <row r="178" spans="1:15" ht="14.25" x14ac:dyDescent="0.2">
      <c r="A178" s="132" t="s">
        <v>285</v>
      </c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</row>
    <row r="179" spans="1:15" ht="13.5" x14ac:dyDescent="0.2">
      <c r="A179" s="39">
        <v>1</v>
      </c>
      <c r="B179" s="64" t="s">
        <v>368</v>
      </c>
      <c r="C179" s="69" t="s">
        <v>265</v>
      </c>
      <c r="D179" s="102">
        <f>1750-51.70161</f>
        <v>1698.2983899999999</v>
      </c>
      <c r="E179" s="11">
        <v>1542.35058</v>
      </c>
      <c r="F179" s="39">
        <v>2602.2399999999998</v>
      </c>
      <c r="G179" s="39" t="s">
        <v>287</v>
      </c>
      <c r="H179" s="96">
        <v>909</v>
      </c>
      <c r="I179" s="7" t="s">
        <v>289</v>
      </c>
      <c r="J179" s="39" t="s">
        <v>215</v>
      </c>
      <c r="K179" s="52"/>
      <c r="L179" s="52"/>
      <c r="M179" s="52"/>
      <c r="N179" s="52"/>
      <c r="O179" s="53"/>
    </row>
    <row r="180" spans="1:15" ht="13.5" x14ac:dyDescent="0.2">
      <c r="A180" s="39">
        <v>2</v>
      </c>
      <c r="B180" s="64" t="s">
        <v>369</v>
      </c>
      <c r="C180" s="69" t="s">
        <v>370</v>
      </c>
      <c r="D180" s="102">
        <v>465.73716000000002</v>
      </c>
      <c r="E180" s="11">
        <v>429.07431000000003</v>
      </c>
      <c r="F180" s="39">
        <v>1237.4000000000001</v>
      </c>
      <c r="G180" s="39" t="s">
        <v>287</v>
      </c>
      <c r="H180" s="96">
        <v>359.1</v>
      </c>
      <c r="I180" s="7" t="s">
        <v>371</v>
      </c>
      <c r="J180" s="39" t="s">
        <v>97</v>
      </c>
      <c r="K180" s="52"/>
      <c r="L180" s="52"/>
      <c r="M180" s="52"/>
      <c r="N180" s="52"/>
      <c r="O180" s="53"/>
    </row>
    <row r="181" spans="1:15" ht="13.5" x14ac:dyDescent="0.2">
      <c r="A181" s="39">
        <v>3</v>
      </c>
      <c r="B181" s="64" t="s">
        <v>369</v>
      </c>
      <c r="C181" s="69" t="s">
        <v>372</v>
      </c>
      <c r="D181" s="102">
        <v>980.86901999999998</v>
      </c>
      <c r="E181" s="11">
        <v>796.38359000000003</v>
      </c>
      <c r="F181" s="94">
        <v>1128.5</v>
      </c>
      <c r="G181" s="39" t="s">
        <v>287</v>
      </c>
      <c r="H181" s="96">
        <v>514.29999999999995</v>
      </c>
      <c r="I181" s="7" t="s">
        <v>95</v>
      </c>
      <c r="J181" s="39" t="s">
        <v>261</v>
      </c>
      <c r="K181" s="52"/>
      <c r="L181" s="52"/>
      <c r="M181" s="52"/>
      <c r="N181" s="52"/>
      <c r="O181" s="53"/>
    </row>
    <row r="182" spans="1:15" ht="14.25" x14ac:dyDescent="0.2">
      <c r="A182" s="2"/>
      <c r="B182" s="3" t="s">
        <v>39</v>
      </c>
      <c r="C182" s="54"/>
      <c r="D182" s="101">
        <f>SUM(D179:D181)</f>
        <v>3144.9045700000001</v>
      </c>
      <c r="E182" s="101">
        <f>SUM(E179:E181)</f>
        <v>2767.8084800000001</v>
      </c>
      <c r="F182" s="55"/>
      <c r="G182" s="2"/>
      <c r="H182" s="56"/>
      <c r="I182" s="55"/>
      <c r="J182" s="57"/>
      <c r="K182" s="58"/>
      <c r="L182" s="58"/>
      <c r="M182" s="58"/>
      <c r="N182" s="58"/>
      <c r="O182" s="59"/>
    </row>
    <row r="183" spans="1:15" ht="14.25" x14ac:dyDescent="0.3">
      <c r="A183" s="153" t="s">
        <v>373</v>
      </c>
      <c r="B183" s="153"/>
      <c r="C183" s="153"/>
      <c r="D183" s="103">
        <f>D182+D177+D131</f>
        <v>8147.6871200000005</v>
      </c>
      <c r="E183" s="103">
        <f>E182+E177+E131</f>
        <v>7135.3209699999998</v>
      </c>
      <c r="F183" s="104"/>
      <c r="G183" s="104"/>
      <c r="H183" s="104"/>
      <c r="I183" s="104"/>
      <c r="J183" s="104"/>
      <c r="K183" s="104"/>
      <c r="L183" s="104"/>
      <c r="M183" s="104"/>
      <c r="N183" s="104"/>
      <c r="O183" s="105">
        <f>SUM(O120:O182)</f>
        <v>0</v>
      </c>
    </row>
    <row r="184" spans="1:15" ht="14.25" x14ac:dyDescent="0.2">
      <c r="A184" s="87" t="s">
        <v>374</v>
      </c>
      <c r="B184" s="88"/>
      <c r="C184" s="87"/>
      <c r="D184" s="87"/>
      <c r="E184" s="87"/>
      <c r="F184" s="88"/>
      <c r="G184" s="88"/>
      <c r="H184" s="88"/>
      <c r="I184" s="88"/>
      <c r="J184" s="88"/>
      <c r="K184" s="88"/>
      <c r="L184" s="88"/>
      <c r="M184" s="88"/>
      <c r="N184" s="88"/>
      <c r="O184" s="89"/>
    </row>
    <row r="185" spans="1:15" ht="14.25" x14ac:dyDescent="0.2">
      <c r="A185" s="132" t="s">
        <v>375</v>
      </c>
      <c r="B185" s="132"/>
      <c r="C185" s="132"/>
      <c r="D185" s="132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132"/>
    </row>
    <row r="186" spans="1:15" ht="13.5" customHeight="1" x14ac:dyDescent="0.2">
      <c r="A186" s="39">
        <v>1</v>
      </c>
      <c r="B186" s="64" t="s">
        <v>376</v>
      </c>
      <c r="C186" s="69" t="s">
        <v>377</v>
      </c>
      <c r="D186" s="102">
        <v>100</v>
      </c>
      <c r="E186" s="11">
        <v>99.009739999999994</v>
      </c>
      <c r="F186" s="39">
        <v>1664.42</v>
      </c>
      <c r="G186" s="39" t="s">
        <v>90</v>
      </c>
      <c r="H186" s="19">
        <v>1</v>
      </c>
      <c r="I186" s="7" t="s">
        <v>378</v>
      </c>
      <c r="J186" s="39" t="s">
        <v>214</v>
      </c>
      <c r="K186" s="52"/>
      <c r="L186" s="52"/>
      <c r="M186" s="52"/>
      <c r="N186" s="52"/>
      <c r="O186" s="53"/>
    </row>
    <row r="187" spans="1:15" ht="13.5" x14ac:dyDescent="0.2">
      <c r="A187" s="39">
        <v>2</v>
      </c>
      <c r="B187" s="152" t="s">
        <v>376</v>
      </c>
      <c r="C187" s="69" t="s">
        <v>362</v>
      </c>
      <c r="D187" s="102">
        <v>100</v>
      </c>
      <c r="E187" s="11">
        <v>74.954689999999999</v>
      </c>
      <c r="F187" s="94">
        <v>2065.62</v>
      </c>
      <c r="G187" s="39" t="s">
        <v>90</v>
      </c>
      <c r="H187" s="19">
        <v>1</v>
      </c>
      <c r="I187" s="7" t="s">
        <v>378</v>
      </c>
      <c r="J187" s="39" t="s">
        <v>214</v>
      </c>
      <c r="K187" s="52"/>
      <c r="L187" s="52"/>
      <c r="M187" s="52"/>
      <c r="N187" s="52"/>
      <c r="O187" s="53"/>
    </row>
    <row r="188" spans="1:15" ht="13.5" x14ac:dyDescent="0.2">
      <c r="A188" s="39">
        <v>3</v>
      </c>
      <c r="B188" s="152"/>
      <c r="C188" s="69" t="s">
        <v>224</v>
      </c>
      <c r="D188" s="102">
        <v>100</v>
      </c>
      <c r="E188" s="11">
        <v>100</v>
      </c>
      <c r="F188" s="39">
        <v>1290.7</v>
      </c>
      <c r="G188" s="39" t="s">
        <v>90</v>
      </c>
      <c r="H188" s="19">
        <v>1</v>
      </c>
      <c r="I188" s="7" t="s">
        <v>378</v>
      </c>
      <c r="J188" s="39" t="s">
        <v>214</v>
      </c>
      <c r="K188" s="52"/>
      <c r="L188" s="52"/>
      <c r="M188" s="52"/>
      <c r="N188" s="52"/>
      <c r="O188" s="53"/>
    </row>
    <row r="189" spans="1:15" ht="13.5" x14ac:dyDescent="0.2">
      <c r="A189" s="39">
        <v>4</v>
      </c>
      <c r="B189" s="152"/>
      <c r="C189" s="69" t="s">
        <v>245</v>
      </c>
      <c r="D189" s="102">
        <v>100</v>
      </c>
      <c r="E189" s="11">
        <v>100</v>
      </c>
      <c r="F189" s="39">
        <v>2819.6000000000004</v>
      </c>
      <c r="G189" s="39" t="s">
        <v>90</v>
      </c>
      <c r="H189" s="19">
        <v>1</v>
      </c>
      <c r="I189" s="7" t="s">
        <v>378</v>
      </c>
      <c r="J189" s="39" t="s">
        <v>214</v>
      </c>
      <c r="K189" s="52"/>
      <c r="L189" s="52"/>
      <c r="M189" s="52"/>
      <c r="N189" s="52"/>
      <c r="O189" s="53"/>
    </row>
    <row r="190" spans="1:15" ht="14.25" x14ac:dyDescent="0.3">
      <c r="A190" s="153" t="s">
        <v>379</v>
      </c>
      <c r="B190" s="153"/>
      <c r="C190" s="153"/>
      <c r="D190" s="103">
        <f>SUM(D186:D189)</f>
        <v>400</v>
      </c>
      <c r="E190" s="103">
        <f>SUM(E186:E189)</f>
        <v>373.96442999999999</v>
      </c>
      <c r="F190" s="104"/>
      <c r="G190" s="104"/>
      <c r="H190" s="104"/>
      <c r="I190" s="104"/>
      <c r="J190" s="104"/>
      <c r="K190" s="104"/>
      <c r="L190" s="104"/>
      <c r="M190" s="104"/>
      <c r="N190" s="104"/>
      <c r="O190" s="105">
        <f>SUM(O186:O189)</f>
        <v>0</v>
      </c>
    </row>
    <row r="191" spans="1:15" ht="14.25" x14ac:dyDescent="0.2">
      <c r="A191" s="87" t="s">
        <v>380</v>
      </c>
      <c r="B191" s="88"/>
      <c r="C191" s="87"/>
      <c r="D191" s="87"/>
      <c r="E191" s="87"/>
      <c r="F191" s="88"/>
      <c r="G191" s="88"/>
      <c r="H191" s="88"/>
      <c r="I191" s="88"/>
      <c r="J191" s="88"/>
      <c r="K191" s="88"/>
      <c r="L191" s="88"/>
      <c r="M191" s="88"/>
      <c r="N191" s="88"/>
      <c r="O191" s="89"/>
    </row>
    <row r="192" spans="1:15" ht="14.25" x14ac:dyDescent="0.2">
      <c r="A192" s="132" t="s">
        <v>381</v>
      </c>
      <c r="B192" s="132"/>
      <c r="C192" s="132"/>
      <c r="D192" s="132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132"/>
    </row>
    <row r="193" spans="1:15" ht="78" customHeight="1" x14ac:dyDescent="0.2">
      <c r="A193" s="39">
        <v>1</v>
      </c>
      <c r="B193" s="64" t="s">
        <v>382</v>
      </c>
      <c r="C193" s="118" t="s">
        <v>383</v>
      </c>
      <c r="D193" s="119">
        <v>5005.2260000000006</v>
      </c>
      <c r="E193" s="120">
        <v>4349.6729999999998</v>
      </c>
      <c r="F193" s="121">
        <v>5037.8999999999996</v>
      </c>
      <c r="G193" s="39" t="s">
        <v>90</v>
      </c>
      <c r="H193" s="19">
        <v>1</v>
      </c>
      <c r="I193" s="7" t="s">
        <v>106</v>
      </c>
      <c r="J193" s="39" t="s">
        <v>107</v>
      </c>
      <c r="K193" s="52"/>
      <c r="L193" s="52"/>
      <c r="M193" s="52"/>
      <c r="N193" s="52"/>
      <c r="O193" s="53"/>
    </row>
    <row r="194" spans="1:15" ht="78" customHeight="1" x14ac:dyDescent="0.2">
      <c r="A194" s="39">
        <v>2</v>
      </c>
      <c r="B194" s="64" t="s">
        <v>384</v>
      </c>
      <c r="C194" s="118" t="s">
        <v>317</v>
      </c>
      <c r="D194" s="119">
        <v>2041.6679999999999</v>
      </c>
      <c r="E194" s="120">
        <f>1830.462-87.175</f>
        <v>1743.287</v>
      </c>
      <c r="F194" s="121">
        <v>2515.6</v>
      </c>
      <c r="G194" s="39" t="s">
        <v>90</v>
      </c>
      <c r="H194" s="19">
        <v>1</v>
      </c>
      <c r="I194" s="7" t="s">
        <v>106</v>
      </c>
      <c r="J194" s="39" t="s">
        <v>107</v>
      </c>
      <c r="K194" s="52"/>
      <c r="L194" s="52"/>
      <c r="M194" s="52"/>
      <c r="N194" s="52"/>
      <c r="O194" s="53"/>
    </row>
    <row r="195" spans="1:15" ht="14.25" x14ac:dyDescent="0.3">
      <c r="A195" s="153" t="s">
        <v>379</v>
      </c>
      <c r="B195" s="153"/>
      <c r="C195" s="153"/>
      <c r="D195" s="103">
        <f>SUM(D193:D194)</f>
        <v>7046.8940000000002</v>
      </c>
      <c r="E195" s="103">
        <f>SUM(E193:E194)</f>
        <v>6092.96</v>
      </c>
      <c r="F195" s="104"/>
      <c r="G195" s="104"/>
      <c r="H195" s="104"/>
      <c r="I195" s="104"/>
      <c r="J195" s="104"/>
      <c r="K195" s="104"/>
      <c r="L195" s="104"/>
      <c r="M195" s="104"/>
      <c r="N195" s="104"/>
      <c r="O195" s="105">
        <f>SUM(O193:O194)</f>
        <v>0</v>
      </c>
    </row>
    <row r="196" spans="1:15" ht="14.25" x14ac:dyDescent="0.2">
      <c r="A196" s="87" t="s">
        <v>385</v>
      </c>
      <c r="B196" s="88"/>
      <c r="C196" s="87"/>
      <c r="D196" s="87"/>
      <c r="E196" s="87"/>
      <c r="F196" s="88"/>
      <c r="G196" s="88"/>
      <c r="H196" s="88"/>
      <c r="I196" s="88"/>
      <c r="J196" s="88"/>
      <c r="K196" s="88"/>
      <c r="L196" s="88"/>
      <c r="M196" s="88"/>
      <c r="N196" s="88"/>
      <c r="O196" s="89"/>
    </row>
    <row r="197" spans="1:15" ht="14.25" x14ac:dyDescent="0.2">
      <c r="A197" s="132" t="s">
        <v>290</v>
      </c>
      <c r="B197" s="132"/>
      <c r="C197" s="132"/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</row>
    <row r="198" spans="1:15" ht="13.5" x14ac:dyDescent="0.2">
      <c r="A198" s="7">
        <v>1</v>
      </c>
      <c r="B198" s="64" t="s">
        <v>386</v>
      </c>
      <c r="C198" s="7" t="s">
        <v>387</v>
      </c>
      <c r="D198" s="91">
        <v>63.14058</v>
      </c>
      <c r="E198" s="93">
        <v>63.14058</v>
      </c>
      <c r="F198" s="94">
        <v>2530.6</v>
      </c>
      <c r="G198" s="39" t="s">
        <v>388</v>
      </c>
      <c r="H198" s="96">
        <v>1</v>
      </c>
      <c r="I198" s="7" t="s">
        <v>389</v>
      </c>
      <c r="J198" s="39" t="s">
        <v>261</v>
      </c>
      <c r="K198" s="7"/>
      <c r="L198" s="7"/>
      <c r="M198" s="7"/>
      <c r="N198" s="7"/>
      <c r="O198" s="53"/>
    </row>
    <row r="199" spans="1:15" ht="13.5" x14ac:dyDescent="0.2">
      <c r="A199" s="7">
        <v>2</v>
      </c>
      <c r="B199" s="133" t="s">
        <v>386</v>
      </c>
      <c r="C199" s="7" t="s">
        <v>390</v>
      </c>
      <c r="D199" s="91">
        <v>61.961730000000003</v>
      </c>
      <c r="E199" s="93">
        <v>61.961730000000003</v>
      </c>
      <c r="F199" s="94">
        <v>2315.5</v>
      </c>
      <c r="G199" s="39" t="s">
        <v>388</v>
      </c>
      <c r="H199" s="96">
        <v>1</v>
      </c>
      <c r="I199" s="7" t="s">
        <v>389</v>
      </c>
      <c r="J199" s="39" t="s">
        <v>261</v>
      </c>
      <c r="K199" s="7"/>
      <c r="L199" s="7"/>
      <c r="M199" s="7"/>
      <c r="N199" s="7"/>
      <c r="O199" s="53"/>
    </row>
    <row r="200" spans="1:15" ht="13.5" x14ac:dyDescent="0.2">
      <c r="A200" s="7">
        <v>3</v>
      </c>
      <c r="B200" s="145"/>
      <c r="C200" s="7" t="s">
        <v>391</v>
      </c>
      <c r="D200" s="91">
        <v>61.262230000000002</v>
      </c>
      <c r="E200" s="93">
        <v>61.262230000000002</v>
      </c>
      <c r="F200" s="94">
        <v>1425.1000000000001</v>
      </c>
      <c r="G200" s="39" t="s">
        <v>388</v>
      </c>
      <c r="H200" s="96">
        <v>1</v>
      </c>
      <c r="I200" s="7" t="s">
        <v>389</v>
      </c>
      <c r="J200" s="39" t="s">
        <v>261</v>
      </c>
      <c r="K200" s="7"/>
      <c r="L200" s="7"/>
      <c r="M200" s="7"/>
      <c r="N200" s="7"/>
      <c r="O200" s="53"/>
    </row>
    <row r="201" spans="1:15" ht="13.5" x14ac:dyDescent="0.2">
      <c r="A201" s="7">
        <v>4</v>
      </c>
      <c r="B201" s="152" t="s">
        <v>392</v>
      </c>
      <c r="C201" s="7" t="s">
        <v>393</v>
      </c>
      <c r="D201" s="91">
        <v>10.375170000000001</v>
      </c>
      <c r="E201" s="93">
        <v>10.375170000000001</v>
      </c>
      <c r="F201" s="94">
        <v>2524.2200000000003</v>
      </c>
      <c r="G201" s="39" t="s">
        <v>299</v>
      </c>
      <c r="H201" s="96">
        <v>1</v>
      </c>
      <c r="I201" s="7" t="s">
        <v>389</v>
      </c>
      <c r="J201" s="39" t="s">
        <v>261</v>
      </c>
      <c r="K201" s="7"/>
      <c r="L201" s="7"/>
      <c r="M201" s="7"/>
      <c r="N201" s="7"/>
      <c r="O201" s="53"/>
    </row>
    <row r="202" spans="1:15" ht="13.5" x14ac:dyDescent="0.2">
      <c r="A202" s="7">
        <v>5</v>
      </c>
      <c r="B202" s="152"/>
      <c r="C202" s="7" t="s">
        <v>394</v>
      </c>
      <c r="D202" s="91">
        <v>6.8438299999999996</v>
      </c>
      <c r="E202" s="93">
        <v>6.8438299999999996</v>
      </c>
      <c r="F202" s="94">
        <v>3233.7900000000004</v>
      </c>
      <c r="G202" s="39" t="s">
        <v>299</v>
      </c>
      <c r="H202" s="122">
        <v>1</v>
      </c>
      <c r="I202" s="7" t="s">
        <v>389</v>
      </c>
      <c r="J202" s="39" t="s">
        <v>214</v>
      </c>
      <c r="K202" s="7"/>
      <c r="L202" s="7"/>
      <c r="M202" s="7"/>
      <c r="N202" s="7"/>
      <c r="O202" s="53"/>
    </row>
    <row r="203" spans="1:15" ht="13.5" x14ac:dyDescent="0.2">
      <c r="A203" s="7">
        <v>6</v>
      </c>
      <c r="B203" s="152"/>
      <c r="C203" s="7" t="s">
        <v>395</v>
      </c>
      <c r="D203" s="91">
        <v>7.1099399999999999</v>
      </c>
      <c r="E203" s="93">
        <v>7.1099399999999999</v>
      </c>
      <c r="F203" s="94">
        <v>3163.4</v>
      </c>
      <c r="G203" s="39" t="s">
        <v>299</v>
      </c>
      <c r="H203" s="122">
        <v>1</v>
      </c>
      <c r="I203" s="7" t="s">
        <v>389</v>
      </c>
      <c r="J203" s="39" t="s">
        <v>214</v>
      </c>
      <c r="K203" s="7"/>
      <c r="L203" s="7"/>
      <c r="M203" s="7"/>
      <c r="N203" s="7"/>
      <c r="O203" s="53"/>
    </row>
    <row r="204" spans="1:15" ht="13.5" x14ac:dyDescent="0.2">
      <c r="A204" s="7">
        <v>7</v>
      </c>
      <c r="B204" s="152"/>
      <c r="C204" s="7" t="s">
        <v>396</v>
      </c>
      <c r="D204" s="91">
        <v>6.5385299999999997</v>
      </c>
      <c r="E204" s="93">
        <v>6.5385299999999997</v>
      </c>
      <c r="F204" s="94">
        <v>2496.8999999999996</v>
      </c>
      <c r="G204" s="39" t="s">
        <v>299</v>
      </c>
      <c r="H204" s="122">
        <v>1</v>
      </c>
      <c r="I204" s="7" t="s">
        <v>389</v>
      </c>
      <c r="J204" s="39" t="s">
        <v>214</v>
      </c>
      <c r="K204" s="7"/>
      <c r="L204" s="7"/>
      <c r="M204" s="7"/>
      <c r="N204" s="7"/>
      <c r="O204" s="53"/>
    </row>
    <row r="205" spans="1:15" ht="13.5" x14ac:dyDescent="0.2">
      <c r="A205" s="7">
        <v>8</v>
      </c>
      <c r="B205" s="152"/>
      <c r="C205" s="7" t="s">
        <v>397</v>
      </c>
      <c r="D205" s="91">
        <v>16.998329999999999</v>
      </c>
      <c r="E205" s="93">
        <v>16.998329999999999</v>
      </c>
      <c r="F205" s="94">
        <v>2552.4700000000003</v>
      </c>
      <c r="G205" s="39" t="s">
        <v>299</v>
      </c>
      <c r="H205" s="122">
        <v>2</v>
      </c>
      <c r="I205" s="7" t="s">
        <v>389</v>
      </c>
      <c r="J205" s="39" t="s">
        <v>214</v>
      </c>
      <c r="K205" s="7"/>
      <c r="L205" s="7"/>
      <c r="M205" s="7"/>
      <c r="N205" s="7"/>
      <c r="O205" s="53"/>
    </row>
    <row r="206" spans="1:15" ht="13.5" x14ac:dyDescent="0.2">
      <c r="A206" s="7">
        <v>9</v>
      </c>
      <c r="B206" s="152"/>
      <c r="C206" s="7" t="s">
        <v>398</v>
      </c>
      <c r="D206" s="91">
        <v>6.5738899999999996</v>
      </c>
      <c r="E206" s="93">
        <v>6.5738899999999996</v>
      </c>
      <c r="F206" s="94">
        <v>3154.89</v>
      </c>
      <c r="G206" s="39" t="s">
        <v>299</v>
      </c>
      <c r="H206" s="122">
        <v>1</v>
      </c>
      <c r="I206" s="7" t="s">
        <v>389</v>
      </c>
      <c r="J206" s="39" t="s">
        <v>214</v>
      </c>
      <c r="K206" s="7"/>
      <c r="L206" s="7"/>
      <c r="M206" s="7"/>
      <c r="N206" s="7"/>
      <c r="O206" s="53"/>
    </row>
    <row r="207" spans="1:15" ht="13.5" x14ac:dyDescent="0.2">
      <c r="A207" s="7">
        <v>10</v>
      </c>
      <c r="B207" s="152"/>
      <c r="C207" s="7" t="s">
        <v>399</v>
      </c>
      <c r="D207" s="91">
        <v>10.581799999999999</v>
      </c>
      <c r="E207" s="93">
        <v>10.581799999999999</v>
      </c>
      <c r="F207" s="94">
        <v>2530.6</v>
      </c>
      <c r="G207" s="39" t="s">
        <v>299</v>
      </c>
      <c r="H207" s="122">
        <v>1</v>
      </c>
      <c r="I207" s="7" t="s">
        <v>389</v>
      </c>
      <c r="J207" s="39" t="s">
        <v>214</v>
      </c>
      <c r="K207" s="7"/>
      <c r="L207" s="7"/>
      <c r="M207" s="7"/>
      <c r="N207" s="7"/>
      <c r="O207" s="53"/>
    </row>
    <row r="208" spans="1:15" ht="13.5" x14ac:dyDescent="0.2">
      <c r="A208" s="7">
        <v>11</v>
      </c>
      <c r="B208" s="152"/>
      <c r="C208" s="7" t="s">
        <v>400</v>
      </c>
      <c r="D208" s="91">
        <v>7.5459399999999999</v>
      </c>
      <c r="E208" s="93">
        <v>7.5459399999999999</v>
      </c>
      <c r="F208" s="94">
        <v>4661.9000000000005</v>
      </c>
      <c r="G208" s="39" t="s">
        <v>299</v>
      </c>
      <c r="H208" s="122">
        <v>1</v>
      </c>
      <c r="I208" s="7" t="s">
        <v>389</v>
      </c>
      <c r="J208" s="39" t="s">
        <v>214</v>
      </c>
      <c r="K208" s="7"/>
      <c r="L208" s="7"/>
      <c r="M208" s="7"/>
      <c r="N208" s="7"/>
      <c r="O208" s="53"/>
    </row>
    <row r="209" spans="1:15" ht="13.5" x14ac:dyDescent="0.2">
      <c r="A209" s="7">
        <v>12</v>
      </c>
      <c r="B209" s="152"/>
      <c r="C209" s="7" t="s">
        <v>401</v>
      </c>
      <c r="D209" s="91">
        <v>24.187750000000001</v>
      </c>
      <c r="E209" s="93">
        <v>24.187750000000001</v>
      </c>
      <c r="F209" s="94">
        <v>2080.8000000000002</v>
      </c>
      <c r="G209" s="39" t="s">
        <v>299</v>
      </c>
      <c r="H209" s="122">
        <v>4</v>
      </c>
      <c r="I209" s="7" t="s">
        <v>389</v>
      </c>
      <c r="J209" s="39" t="s">
        <v>214</v>
      </c>
      <c r="K209" s="7"/>
      <c r="L209" s="7"/>
      <c r="M209" s="7"/>
      <c r="N209" s="7"/>
      <c r="O209" s="53"/>
    </row>
    <row r="210" spans="1:15" ht="13.5" x14ac:dyDescent="0.2">
      <c r="A210" s="7">
        <v>13</v>
      </c>
      <c r="B210" s="152"/>
      <c r="C210" s="7" t="s">
        <v>402</v>
      </c>
      <c r="D210" s="91">
        <v>12.900090000000001</v>
      </c>
      <c r="E210" s="93">
        <v>12.900090000000001</v>
      </c>
      <c r="F210" s="94">
        <v>1684.1999999999998</v>
      </c>
      <c r="G210" s="39" t="s">
        <v>299</v>
      </c>
      <c r="H210" s="122">
        <v>2</v>
      </c>
      <c r="I210" s="7" t="s">
        <v>389</v>
      </c>
      <c r="J210" s="39" t="s">
        <v>214</v>
      </c>
      <c r="K210" s="7"/>
      <c r="L210" s="7"/>
      <c r="M210" s="7"/>
      <c r="N210" s="7"/>
      <c r="O210" s="53"/>
    </row>
    <row r="211" spans="1:15" ht="13.5" x14ac:dyDescent="0.2">
      <c r="A211" s="7">
        <v>14</v>
      </c>
      <c r="B211" s="152"/>
      <c r="C211" s="7" t="s">
        <v>403</v>
      </c>
      <c r="D211" s="91">
        <v>6.4614500000000001</v>
      </c>
      <c r="E211" s="93">
        <v>6.4614500000000001</v>
      </c>
      <c r="F211" s="94">
        <v>2602.8199999999997</v>
      </c>
      <c r="G211" s="39" t="s">
        <v>299</v>
      </c>
      <c r="H211" s="122">
        <v>1</v>
      </c>
      <c r="I211" s="7" t="s">
        <v>389</v>
      </c>
      <c r="J211" s="39" t="s">
        <v>214</v>
      </c>
      <c r="K211" s="7"/>
      <c r="L211" s="7"/>
      <c r="M211" s="7"/>
      <c r="N211" s="7"/>
      <c r="O211" s="53"/>
    </row>
    <row r="212" spans="1:15" ht="13.5" x14ac:dyDescent="0.2">
      <c r="A212" s="7">
        <v>15</v>
      </c>
      <c r="B212" s="152"/>
      <c r="C212" s="7" t="s">
        <v>404</v>
      </c>
      <c r="D212" s="91">
        <v>6.4614500000000001</v>
      </c>
      <c r="E212" s="93">
        <v>6.4614500000000001</v>
      </c>
      <c r="F212" s="94">
        <v>772</v>
      </c>
      <c r="G212" s="39" t="s">
        <v>299</v>
      </c>
      <c r="H212" s="122">
        <v>1</v>
      </c>
      <c r="I212" s="7" t="s">
        <v>389</v>
      </c>
      <c r="J212" s="39" t="s">
        <v>214</v>
      </c>
      <c r="K212" s="7"/>
      <c r="L212" s="7"/>
      <c r="M212" s="7"/>
      <c r="N212" s="7"/>
      <c r="O212" s="53"/>
    </row>
    <row r="213" spans="1:15" ht="13.5" x14ac:dyDescent="0.2">
      <c r="A213" s="7">
        <v>16</v>
      </c>
      <c r="B213" s="152"/>
      <c r="C213" s="7" t="s">
        <v>405</v>
      </c>
      <c r="D213" s="91">
        <v>18.19783</v>
      </c>
      <c r="E213" s="93">
        <v>18.19783</v>
      </c>
      <c r="F213" s="94">
        <v>1800</v>
      </c>
      <c r="G213" s="39" t="s">
        <v>299</v>
      </c>
      <c r="H213" s="122">
        <v>3</v>
      </c>
      <c r="I213" s="7" t="s">
        <v>389</v>
      </c>
      <c r="J213" s="39" t="s">
        <v>214</v>
      </c>
      <c r="K213" s="7"/>
      <c r="L213" s="7"/>
      <c r="M213" s="7"/>
      <c r="N213" s="7"/>
      <c r="O213" s="53"/>
    </row>
    <row r="214" spans="1:15" ht="13.5" x14ac:dyDescent="0.2">
      <c r="A214" s="7">
        <v>17</v>
      </c>
      <c r="B214" s="152"/>
      <c r="C214" s="7" t="s">
        <v>406</v>
      </c>
      <c r="D214" s="91">
        <v>6.4614500000000001</v>
      </c>
      <c r="E214" s="93">
        <v>6.4614500000000001</v>
      </c>
      <c r="F214" s="94">
        <v>2364.8999999999996</v>
      </c>
      <c r="G214" s="39" t="s">
        <v>299</v>
      </c>
      <c r="H214" s="122">
        <v>1</v>
      </c>
      <c r="I214" s="7" t="s">
        <v>389</v>
      </c>
      <c r="J214" s="39" t="s">
        <v>214</v>
      </c>
      <c r="K214" s="7"/>
      <c r="L214" s="7"/>
      <c r="M214" s="7"/>
      <c r="N214" s="7"/>
      <c r="O214" s="53"/>
    </row>
    <row r="215" spans="1:15" ht="13.5" x14ac:dyDescent="0.2">
      <c r="A215" s="7">
        <v>18</v>
      </c>
      <c r="B215" s="152"/>
      <c r="C215" s="7" t="s">
        <v>113</v>
      </c>
      <c r="D215" s="91">
        <v>6.6147400000000003</v>
      </c>
      <c r="E215" s="93">
        <v>6.6147400000000003</v>
      </c>
      <c r="F215" s="94">
        <v>1544.4</v>
      </c>
      <c r="G215" s="39" t="s">
        <v>299</v>
      </c>
      <c r="H215" s="122">
        <v>1</v>
      </c>
      <c r="I215" s="7" t="s">
        <v>389</v>
      </c>
      <c r="J215" s="39" t="s">
        <v>214</v>
      </c>
      <c r="K215" s="7"/>
      <c r="L215" s="7"/>
      <c r="M215" s="7"/>
      <c r="N215" s="7"/>
      <c r="O215" s="53"/>
    </row>
    <row r="216" spans="1:15" ht="13.5" x14ac:dyDescent="0.2">
      <c r="A216" s="7">
        <v>19</v>
      </c>
      <c r="B216" s="152"/>
      <c r="C216" s="7" t="s">
        <v>407</v>
      </c>
      <c r="D216" s="91">
        <v>6.0787000000000004</v>
      </c>
      <c r="E216" s="93">
        <v>6.0787000000000004</v>
      </c>
      <c r="F216" s="94">
        <v>2180.3000000000002</v>
      </c>
      <c r="G216" s="39" t="s">
        <v>299</v>
      </c>
      <c r="H216" s="122">
        <v>1</v>
      </c>
      <c r="I216" s="7" t="s">
        <v>389</v>
      </c>
      <c r="J216" s="39" t="s">
        <v>214</v>
      </c>
      <c r="K216" s="7"/>
      <c r="L216" s="7"/>
      <c r="M216" s="7"/>
      <c r="N216" s="7"/>
      <c r="O216" s="53"/>
    </row>
    <row r="217" spans="1:15" ht="13.5" x14ac:dyDescent="0.2">
      <c r="A217" s="7">
        <v>20</v>
      </c>
      <c r="B217" s="152"/>
      <c r="C217" s="7" t="s">
        <v>408</v>
      </c>
      <c r="D217" s="91">
        <v>12.900090000000001</v>
      </c>
      <c r="E217" s="93">
        <v>12.900090000000001</v>
      </c>
      <c r="F217" s="94">
        <v>2313</v>
      </c>
      <c r="G217" s="39" t="s">
        <v>299</v>
      </c>
      <c r="H217" s="122">
        <v>2</v>
      </c>
      <c r="I217" s="7" t="s">
        <v>389</v>
      </c>
      <c r="J217" s="39" t="s">
        <v>214</v>
      </c>
      <c r="K217" s="7"/>
      <c r="L217" s="7"/>
      <c r="M217" s="7"/>
      <c r="N217" s="7"/>
      <c r="O217" s="53"/>
    </row>
    <row r="218" spans="1:15" ht="13.5" x14ac:dyDescent="0.2">
      <c r="A218" s="7">
        <v>21</v>
      </c>
      <c r="B218" s="152"/>
      <c r="C218" s="7" t="s">
        <v>49</v>
      </c>
      <c r="D218" s="91">
        <v>12.15741</v>
      </c>
      <c r="E218" s="93">
        <v>12.15741</v>
      </c>
      <c r="F218" s="94">
        <v>2001.6</v>
      </c>
      <c r="G218" s="39" t="s">
        <v>299</v>
      </c>
      <c r="H218" s="122">
        <v>2</v>
      </c>
      <c r="I218" s="7" t="s">
        <v>389</v>
      </c>
      <c r="J218" s="39" t="s">
        <v>214</v>
      </c>
      <c r="K218" s="7"/>
      <c r="L218" s="7"/>
      <c r="M218" s="7"/>
      <c r="N218" s="7"/>
      <c r="O218" s="53"/>
    </row>
    <row r="219" spans="1:15" ht="13.5" x14ac:dyDescent="0.2">
      <c r="A219" s="7">
        <v>22</v>
      </c>
      <c r="B219" s="152"/>
      <c r="C219" s="7" t="s">
        <v>409</v>
      </c>
      <c r="D219" s="91">
        <v>17.841809999999999</v>
      </c>
      <c r="E219" s="93">
        <v>17.841809999999999</v>
      </c>
      <c r="F219" s="94">
        <v>1185.2</v>
      </c>
      <c r="G219" s="39" t="s">
        <v>299</v>
      </c>
      <c r="H219" s="122">
        <v>3</v>
      </c>
      <c r="I219" s="7" t="s">
        <v>389</v>
      </c>
      <c r="J219" s="39" t="s">
        <v>214</v>
      </c>
      <c r="K219" s="7"/>
      <c r="L219" s="7"/>
      <c r="M219" s="7"/>
      <c r="N219" s="7"/>
      <c r="O219" s="53"/>
    </row>
    <row r="220" spans="1:15" ht="13.5" x14ac:dyDescent="0.2">
      <c r="A220" s="7">
        <v>23</v>
      </c>
      <c r="B220" s="152"/>
      <c r="C220" s="7" t="s">
        <v>410</v>
      </c>
      <c r="D220" s="91">
        <v>7.3454699999999997</v>
      </c>
      <c r="E220" s="93">
        <v>7.3454699999999997</v>
      </c>
      <c r="F220" s="94">
        <v>1312.2</v>
      </c>
      <c r="G220" s="39" t="s">
        <v>299</v>
      </c>
      <c r="H220" s="122">
        <v>1</v>
      </c>
      <c r="I220" s="7" t="s">
        <v>389</v>
      </c>
      <c r="J220" s="39" t="s">
        <v>107</v>
      </c>
      <c r="K220" s="7"/>
      <c r="L220" s="7"/>
      <c r="M220" s="7"/>
      <c r="N220" s="7"/>
      <c r="O220" s="53"/>
    </row>
    <row r="221" spans="1:15" ht="13.5" x14ac:dyDescent="0.2">
      <c r="A221" s="7">
        <v>24</v>
      </c>
      <c r="B221" s="152"/>
      <c r="C221" s="7" t="s">
        <v>411</v>
      </c>
      <c r="D221" s="91">
        <v>11.608420000000001</v>
      </c>
      <c r="E221" s="93">
        <v>11.608420000000001</v>
      </c>
      <c r="F221" s="94">
        <v>1439.39</v>
      </c>
      <c r="G221" s="39" t="s">
        <v>299</v>
      </c>
      <c r="H221" s="122">
        <v>2</v>
      </c>
      <c r="I221" s="7" t="s">
        <v>389</v>
      </c>
      <c r="J221" s="39" t="s">
        <v>107</v>
      </c>
      <c r="K221" s="7"/>
      <c r="L221" s="7"/>
      <c r="M221" s="7"/>
      <c r="N221" s="7"/>
      <c r="O221" s="53"/>
    </row>
    <row r="222" spans="1:15" ht="13.5" x14ac:dyDescent="0.2">
      <c r="A222" s="7">
        <v>25</v>
      </c>
      <c r="B222" s="152"/>
      <c r="C222" s="7" t="s">
        <v>412</v>
      </c>
      <c r="D222" s="91">
        <v>13.32715</v>
      </c>
      <c r="E222" s="93">
        <v>13.32715</v>
      </c>
      <c r="F222" s="94">
        <v>1142.3999999999999</v>
      </c>
      <c r="G222" s="39" t="s">
        <v>299</v>
      </c>
      <c r="H222" s="122">
        <v>2</v>
      </c>
      <c r="I222" s="7" t="s">
        <v>389</v>
      </c>
      <c r="J222" s="39" t="s">
        <v>107</v>
      </c>
      <c r="K222" s="7"/>
      <c r="L222" s="7"/>
      <c r="M222" s="7"/>
      <c r="N222" s="7"/>
      <c r="O222" s="53"/>
    </row>
    <row r="223" spans="1:15" ht="13.5" x14ac:dyDescent="0.2">
      <c r="A223" s="7">
        <v>26</v>
      </c>
      <c r="B223" s="152"/>
      <c r="C223" s="7" t="s">
        <v>244</v>
      </c>
      <c r="D223" s="91">
        <v>7.4462799999999998</v>
      </c>
      <c r="E223" s="93">
        <v>7.4462799999999998</v>
      </c>
      <c r="F223" s="94">
        <v>5350.2000000000007</v>
      </c>
      <c r="G223" s="39" t="s">
        <v>299</v>
      </c>
      <c r="H223" s="122">
        <v>1</v>
      </c>
      <c r="I223" s="7" t="s">
        <v>389</v>
      </c>
      <c r="J223" s="39" t="s">
        <v>107</v>
      </c>
      <c r="K223" s="7"/>
      <c r="L223" s="7"/>
      <c r="M223" s="7"/>
      <c r="N223" s="7"/>
      <c r="O223" s="53"/>
    </row>
    <row r="224" spans="1:15" ht="13.5" x14ac:dyDescent="0.2">
      <c r="A224" s="7">
        <v>27</v>
      </c>
      <c r="B224" s="152"/>
      <c r="C224" s="7" t="s">
        <v>413</v>
      </c>
      <c r="D224" s="91">
        <v>15.873860000000001</v>
      </c>
      <c r="E224" s="93">
        <v>15.873860000000001</v>
      </c>
      <c r="F224" s="94">
        <v>1595.9</v>
      </c>
      <c r="G224" s="39" t="s">
        <v>299</v>
      </c>
      <c r="H224" s="122">
        <v>2</v>
      </c>
      <c r="I224" s="7" t="s">
        <v>389</v>
      </c>
      <c r="J224" s="39" t="s">
        <v>107</v>
      </c>
      <c r="K224" s="7"/>
      <c r="L224" s="7"/>
      <c r="M224" s="7"/>
      <c r="N224" s="7"/>
      <c r="O224" s="53"/>
    </row>
    <row r="225" spans="1:15" ht="13.5" x14ac:dyDescent="0.2">
      <c r="A225" s="7">
        <v>28</v>
      </c>
      <c r="B225" s="152"/>
      <c r="C225" s="7" t="s">
        <v>414</v>
      </c>
      <c r="D225" s="91">
        <v>31.841069999999998</v>
      </c>
      <c r="E225" s="93">
        <v>31.841069999999998</v>
      </c>
      <c r="F225" s="94">
        <v>1969</v>
      </c>
      <c r="G225" s="39" t="s">
        <v>299</v>
      </c>
      <c r="H225" s="122">
        <v>4</v>
      </c>
      <c r="I225" s="7" t="s">
        <v>389</v>
      </c>
      <c r="J225" s="39" t="s">
        <v>107</v>
      </c>
      <c r="K225" s="7"/>
      <c r="L225" s="7"/>
      <c r="M225" s="7"/>
      <c r="N225" s="7"/>
      <c r="O225" s="53"/>
    </row>
    <row r="226" spans="1:15" ht="13.5" x14ac:dyDescent="0.2">
      <c r="A226" s="7">
        <v>29</v>
      </c>
      <c r="B226" s="152"/>
      <c r="C226" s="7" t="s">
        <v>345</v>
      </c>
      <c r="D226" s="91">
        <v>7.3380799999999997</v>
      </c>
      <c r="E226" s="93">
        <v>7.3380799999999997</v>
      </c>
      <c r="F226" s="94">
        <v>1919.1000000000001</v>
      </c>
      <c r="G226" s="39" t="s">
        <v>299</v>
      </c>
      <c r="H226" s="122">
        <v>1</v>
      </c>
      <c r="I226" s="7" t="s">
        <v>389</v>
      </c>
      <c r="J226" s="39" t="s">
        <v>107</v>
      </c>
      <c r="K226" s="7"/>
      <c r="L226" s="7"/>
      <c r="M226" s="7"/>
      <c r="N226" s="7"/>
      <c r="O226" s="53"/>
    </row>
    <row r="227" spans="1:15" ht="14.25" x14ac:dyDescent="0.2">
      <c r="A227" s="2"/>
      <c r="B227" s="3" t="s">
        <v>39</v>
      </c>
      <c r="C227" s="54"/>
      <c r="D227" s="101">
        <f>SUM(D198:D226)</f>
        <v>483.97507000000002</v>
      </c>
      <c r="E227" s="101">
        <f>SUM(E198:E226)</f>
        <v>483.97507000000002</v>
      </c>
      <c r="F227" s="55"/>
      <c r="G227" s="2"/>
      <c r="H227" s="56"/>
      <c r="I227" s="55"/>
      <c r="J227" s="57"/>
      <c r="K227" s="58"/>
      <c r="L227" s="58"/>
      <c r="M227" s="58"/>
      <c r="N227" s="58"/>
      <c r="O227" s="59"/>
    </row>
    <row r="228" spans="1:15" ht="14.25" x14ac:dyDescent="0.2">
      <c r="A228" s="132" t="s">
        <v>415</v>
      </c>
      <c r="B228" s="132"/>
      <c r="C228" s="132"/>
      <c r="D228" s="132"/>
      <c r="E228" s="132"/>
      <c r="F228" s="132"/>
      <c r="G228" s="132"/>
      <c r="H228" s="132"/>
      <c r="I228" s="132"/>
      <c r="J228" s="132"/>
      <c r="K228" s="132"/>
      <c r="L228" s="132"/>
      <c r="M228" s="132"/>
      <c r="N228" s="132"/>
      <c r="O228" s="132"/>
    </row>
    <row r="229" spans="1:15" ht="13.5" x14ac:dyDescent="0.2">
      <c r="A229" s="7">
        <v>22</v>
      </c>
      <c r="B229" s="152" t="s">
        <v>416</v>
      </c>
      <c r="C229" s="7" t="s">
        <v>390</v>
      </c>
      <c r="D229" s="91">
        <v>118.88221</v>
      </c>
      <c r="E229" s="93">
        <v>118.88221</v>
      </c>
      <c r="F229" s="94">
        <v>2315.5</v>
      </c>
      <c r="G229" s="39" t="s">
        <v>417</v>
      </c>
      <c r="H229" s="122">
        <v>0.64800000000000002</v>
      </c>
      <c r="I229" s="7" t="s">
        <v>389</v>
      </c>
      <c r="J229" s="39" t="s">
        <v>261</v>
      </c>
      <c r="K229" s="7"/>
      <c r="L229" s="7"/>
      <c r="M229" s="7"/>
      <c r="N229" s="7"/>
      <c r="O229" s="53"/>
    </row>
    <row r="230" spans="1:15" ht="13.5" x14ac:dyDescent="0.2">
      <c r="A230" s="7">
        <v>23</v>
      </c>
      <c r="B230" s="152"/>
      <c r="C230" s="7" t="s">
        <v>411</v>
      </c>
      <c r="D230" s="91">
        <v>29.703600000000002</v>
      </c>
      <c r="E230" s="93">
        <v>29.703600000000002</v>
      </c>
      <c r="F230" s="94">
        <v>1439.39</v>
      </c>
      <c r="G230" s="39" t="s">
        <v>417</v>
      </c>
      <c r="H230" s="122">
        <v>0.14000000000000001</v>
      </c>
      <c r="I230" s="7" t="s">
        <v>389</v>
      </c>
      <c r="J230" s="39" t="s">
        <v>261</v>
      </c>
      <c r="K230" s="7"/>
      <c r="L230" s="7"/>
      <c r="M230" s="7"/>
      <c r="N230" s="7"/>
      <c r="O230" s="53"/>
    </row>
    <row r="231" spans="1:15" ht="13.5" x14ac:dyDescent="0.2">
      <c r="A231" s="7">
        <v>24</v>
      </c>
      <c r="B231" s="152"/>
      <c r="C231" s="7" t="s">
        <v>387</v>
      </c>
      <c r="D231" s="91">
        <v>13.781779999999999</v>
      </c>
      <c r="E231" s="93">
        <v>13.781779999999999</v>
      </c>
      <c r="F231" s="94">
        <v>2530.6</v>
      </c>
      <c r="G231" s="39" t="s">
        <v>418</v>
      </c>
      <c r="H231" s="122">
        <v>0.26900000000000002</v>
      </c>
      <c r="I231" s="7" t="s">
        <v>389</v>
      </c>
      <c r="J231" s="39" t="s">
        <v>243</v>
      </c>
      <c r="K231" s="7"/>
      <c r="L231" s="7"/>
      <c r="M231" s="7"/>
      <c r="N231" s="7"/>
      <c r="O231" s="53"/>
    </row>
    <row r="232" spans="1:15" ht="13.5" x14ac:dyDescent="0.2">
      <c r="A232" s="7">
        <v>25</v>
      </c>
      <c r="B232" s="152"/>
      <c r="C232" s="7" t="s">
        <v>49</v>
      </c>
      <c r="D232" s="91">
        <v>10.114850000000001</v>
      </c>
      <c r="E232" s="93">
        <v>10.114850000000001</v>
      </c>
      <c r="F232" s="94">
        <v>2001.6</v>
      </c>
      <c r="G232" s="39" t="s">
        <v>417</v>
      </c>
      <c r="H232" s="122">
        <v>5.0999999999999997E-2</v>
      </c>
      <c r="I232" s="7" t="s">
        <v>389</v>
      </c>
      <c r="J232" s="39" t="s">
        <v>243</v>
      </c>
      <c r="K232" s="7"/>
      <c r="L232" s="7"/>
      <c r="M232" s="7"/>
      <c r="N232" s="7"/>
      <c r="O232" s="53"/>
    </row>
    <row r="233" spans="1:15" ht="13.5" x14ac:dyDescent="0.2">
      <c r="A233" s="7">
        <v>26</v>
      </c>
      <c r="B233" s="152"/>
      <c r="C233" s="7" t="s">
        <v>51</v>
      </c>
      <c r="D233" s="91">
        <v>142.62848</v>
      </c>
      <c r="E233" s="93">
        <v>142.62848</v>
      </c>
      <c r="F233" s="94">
        <v>2590.5</v>
      </c>
      <c r="G233" s="39" t="s">
        <v>417</v>
      </c>
      <c r="H233" s="122">
        <v>0.65010000000000001</v>
      </c>
      <c r="I233" s="7" t="s">
        <v>389</v>
      </c>
      <c r="J233" s="39" t="s">
        <v>243</v>
      </c>
      <c r="K233" s="7"/>
      <c r="L233" s="7"/>
      <c r="M233" s="7"/>
      <c r="N233" s="7"/>
      <c r="O233" s="53"/>
    </row>
    <row r="234" spans="1:15" ht="13.5" x14ac:dyDescent="0.2">
      <c r="A234" s="7">
        <v>27</v>
      </c>
      <c r="B234" s="152"/>
      <c r="C234" s="7" t="s">
        <v>234</v>
      </c>
      <c r="D234" s="91">
        <v>42.64969</v>
      </c>
      <c r="E234" s="93">
        <v>42.64969</v>
      </c>
      <c r="F234" s="94">
        <v>2549.5</v>
      </c>
      <c r="G234" s="39" t="s">
        <v>417</v>
      </c>
      <c r="H234" s="122">
        <v>0.2205</v>
      </c>
      <c r="I234" s="7" t="s">
        <v>389</v>
      </c>
      <c r="J234" s="39" t="s">
        <v>243</v>
      </c>
      <c r="K234" s="7"/>
      <c r="L234" s="7"/>
      <c r="M234" s="7"/>
      <c r="N234" s="7"/>
      <c r="O234" s="53"/>
    </row>
    <row r="235" spans="1:15" ht="13.5" x14ac:dyDescent="0.2">
      <c r="A235" s="7">
        <v>28</v>
      </c>
      <c r="B235" s="152"/>
      <c r="C235" s="7" t="s">
        <v>17</v>
      </c>
      <c r="D235" s="91">
        <v>63.240490000000001</v>
      </c>
      <c r="E235" s="93">
        <v>63.240490000000001</v>
      </c>
      <c r="F235" s="94">
        <v>3755</v>
      </c>
      <c r="G235" s="39" t="s">
        <v>417</v>
      </c>
      <c r="H235" s="122">
        <v>0.3135</v>
      </c>
      <c r="I235" s="7" t="s">
        <v>389</v>
      </c>
      <c r="J235" s="39" t="s">
        <v>243</v>
      </c>
      <c r="K235" s="7"/>
      <c r="L235" s="7"/>
      <c r="M235" s="7"/>
      <c r="N235" s="7"/>
      <c r="O235" s="53"/>
    </row>
    <row r="236" spans="1:15" ht="13.5" x14ac:dyDescent="0.2">
      <c r="A236" s="7">
        <v>29</v>
      </c>
      <c r="B236" s="152"/>
      <c r="C236" s="7" t="s">
        <v>121</v>
      </c>
      <c r="D236" s="91">
        <v>40.755229999999997</v>
      </c>
      <c r="E236" s="93">
        <v>40.755229999999997</v>
      </c>
      <c r="F236" s="94">
        <v>2509.58</v>
      </c>
      <c r="G236" s="39" t="s">
        <v>417</v>
      </c>
      <c r="H236" s="122">
        <v>0.20399999999999999</v>
      </c>
      <c r="I236" s="7" t="s">
        <v>389</v>
      </c>
      <c r="J236" s="39" t="s">
        <v>243</v>
      </c>
      <c r="K236" s="7"/>
      <c r="L236" s="7"/>
      <c r="M236" s="7"/>
      <c r="N236" s="7"/>
      <c r="O236" s="53"/>
    </row>
    <row r="237" spans="1:15" ht="13.5" x14ac:dyDescent="0.2">
      <c r="A237" s="7">
        <v>30</v>
      </c>
      <c r="B237" s="152"/>
      <c r="C237" s="7" t="s">
        <v>263</v>
      </c>
      <c r="D237" s="91">
        <v>146.12574000000001</v>
      </c>
      <c r="E237" s="93">
        <v>146.12574000000001</v>
      </c>
      <c r="F237" s="94">
        <v>3233.7900000000004</v>
      </c>
      <c r="G237" s="39" t="s">
        <v>417</v>
      </c>
      <c r="H237" s="122">
        <v>0.39500000000000002</v>
      </c>
      <c r="I237" s="7" t="s">
        <v>389</v>
      </c>
      <c r="J237" s="39" t="s">
        <v>243</v>
      </c>
      <c r="K237" s="7"/>
      <c r="L237" s="7"/>
      <c r="M237" s="7"/>
      <c r="N237" s="7"/>
      <c r="O237" s="53"/>
    </row>
    <row r="238" spans="1:15" ht="15" customHeight="1" x14ac:dyDescent="0.2">
      <c r="A238" s="7">
        <v>31</v>
      </c>
      <c r="B238" s="152" t="s">
        <v>416</v>
      </c>
      <c r="C238" s="7" t="s">
        <v>419</v>
      </c>
      <c r="D238" s="91">
        <v>134.07982999999999</v>
      </c>
      <c r="E238" s="93">
        <v>134.07982999999999</v>
      </c>
      <c r="F238" s="94">
        <v>2552.4700000000003</v>
      </c>
      <c r="G238" s="39" t="s">
        <v>417</v>
      </c>
      <c r="H238" s="122">
        <v>0.76500000000000001</v>
      </c>
      <c r="I238" s="7" t="s">
        <v>389</v>
      </c>
      <c r="J238" s="39" t="s">
        <v>243</v>
      </c>
      <c r="K238" s="7"/>
      <c r="L238" s="7"/>
      <c r="M238" s="7"/>
      <c r="N238" s="7"/>
      <c r="O238" s="53"/>
    </row>
    <row r="239" spans="1:15" ht="13.5" x14ac:dyDescent="0.2">
      <c r="A239" s="7">
        <v>32</v>
      </c>
      <c r="B239" s="152"/>
      <c r="C239" s="7" t="s">
        <v>246</v>
      </c>
      <c r="D239" s="91">
        <v>117.41768</v>
      </c>
      <c r="E239" s="93">
        <v>117.41768</v>
      </c>
      <c r="F239" s="94">
        <v>3250.5</v>
      </c>
      <c r="G239" s="39" t="s">
        <v>417</v>
      </c>
      <c r="H239" s="122">
        <v>0.72699999999999998</v>
      </c>
      <c r="I239" s="7" t="s">
        <v>389</v>
      </c>
      <c r="J239" s="39" t="s">
        <v>243</v>
      </c>
      <c r="K239" s="7"/>
      <c r="L239" s="7"/>
      <c r="M239" s="7"/>
      <c r="N239" s="7"/>
      <c r="O239" s="53"/>
    </row>
    <row r="240" spans="1:15" ht="13.5" x14ac:dyDescent="0.2">
      <c r="A240" s="7">
        <v>33</v>
      </c>
      <c r="B240" s="152"/>
      <c r="C240" s="7" t="s">
        <v>302</v>
      </c>
      <c r="D240" s="91">
        <v>38.42389</v>
      </c>
      <c r="E240" s="93">
        <v>38.42389</v>
      </c>
      <c r="F240" s="94">
        <v>4249.3899999999994</v>
      </c>
      <c r="G240" s="39" t="s">
        <v>417</v>
      </c>
      <c r="H240" s="122">
        <v>0.20649999999999999</v>
      </c>
      <c r="I240" s="7" t="s">
        <v>389</v>
      </c>
      <c r="J240" s="39" t="s">
        <v>243</v>
      </c>
      <c r="K240" s="7"/>
      <c r="L240" s="7"/>
      <c r="M240" s="7"/>
      <c r="N240" s="7"/>
      <c r="O240" s="53"/>
    </row>
    <row r="241" spans="1:15" ht="13.5" x14ac:dyDescent="0.2">
      <c r="A241" s="7">
        <v>34</v>
      </c>
      <c r="B241" s="152"/>
      <c r="C241" s="7" t="s">
        <v>401</v>
      </c>
      <c r="D241" s="91">
        <v>188.32561000000001</v>
      </c>
      <c r="E241" s="93">
        <v>188.32561000000001</v>
      </c>
      <c r="F241" s="94">
        <v>2080.8000000000002</v>
      </c>
      <c r="G241" s="39" t="s">
        <v>417</v>
      </c>
      <c r="H241" s="122">
        <v>0.82458699999999996</v>
      </c>
      <c r="I241" s="7" t="s">
        <v>389</v>
      </c>
      <c r="J241" s="39" t="s">
        <v>107</v>
      </c>
      <c r="K241" s="7"/>
      <c r="L241" s="7"/>
      <c r="M241" s="7"/>
      <c r="N241" s="7"/>
      <c r="O241" s="53"/>
    </row>
    <row r="242" spans="1:15" ht="13.5" x14ac:dyDescent="0.2">
      <c r="A242" s="7">
        <v>35</v>
      </c>
      <c r="B242" s="152"/>
      <c r="C242" s="7" t="s">
        <v>420</v>
      </c>
      <c r="D242" s="91">
        <v>39.769359999999999</v>
      </c>
      <c r="E242" s="93">
        <v>39.769359999999999</v>
      </c>
      <c r="F242" s="94">
        <v>4249.3899999999994</v>
      </c>
      <c r="G242" s="39" t="s">
        <v>417</v>
      </c>
      <c r="H242" s="122">
        <v>0.16</v>
      </c>
      <c r="I242" s="7" t="s">
        <v>389</v>
      </c>
      <c r="J242" s="39" t="s">
        <v>107</v>
      </c>
      <c r="K242" s="7"/>
      <c r="L242" s="7"/>
      <c r="M242" s="7"/>
      <c r="N242" s="7"/>
      <c r="O242" s="53"/>
    </row>
    <row r="243" spans="1:15" ht="13.5" x14ac:dyDescent="0.2">
      <c r="A243" s="7">
        <v>36</v>
      </c>
      <c r="B243" s="9" t="s">
        <v>421</v>
      </c>
      <c r="C243" s="7" t="s">
        <v>325</v>
      </c>
      <c r="D243" s="91">
        <v>4.1069800000000001</v>
      </c>
      <c r="E243" s="93">
        <v>4.1069800000000001</v>
      </c>
      <c r="F243" s="94">
        <v>2512.5700000000002</v>
      </c>
      <c r="G243" s="39" t="s">
        <v>299</v>
      </c>
      <c r="H243" s="122">
        <v>3</v>
      </c>
      <c r="I243" s="7" t="s">
        <v>389</v>
      </c>
      <c r="J243" s="39" t="s">
        <v>214</v>
      </c>
      <c r="K243" s="7"/>
      <c r="L243" s="7"/>
      <c r="M243" s="7"/>
      <c r="N243" s="7"/>
      <c r="O243" s="53"/>
    </row>
    <row r="244" spans="1:15" ht="14.25" x14ac:dyDescent="0.2">
      <c r="A244" s="2"/>
      <c r="B244" s="3" t="s">
        <v>39</v>
      </c>
      <c r="C244" s="54"/>
      <c r="D244" s="101">
        <f>SUM(D229:D243)</f>
        <v>1130.0054200000002</v>
      </c>
      <c r="E244" s="101">
        <f>SUM(E229:E243)</f>
        <v>1130.0054200000002</v>
      </c>
      <c r="F244" s="55"/>
      <c r="G244" s="2"/>
      <c r="H244" s="56"/>
      <c r="I244" s="55"/>
      <c r="J244" s="57"/>
      <c r="K244" s="58"/>
      <c r="L244" s="58"/>
      <c r="M244" s="58"/>
      <c r="N244" s="58"/>
      <c r="O244" s="59"/>
    </row>
    <row r="245" spans="1:15" ht="14.25" x14ac:dyDescent="0.3">
      <c r="A245" s="153" t="s">
        <v>422</v>
      </c>
      <c r="B245" s="153"/>
      <c r="C245" s="153"/>
      <c r="D245" s="103">
        <f>D244+D227</f>
        <v>1613.9804900000001</v>
      </c>
      <c r="E245" s="103">
        <f>E244+E227</f>
        <v>1613.9804900000001</v>
      </c>
      <c r="F245" s="104"/>
      <c r="G245" s="104"/>
      <c r="H245" s="104"/>
      <c r="I245" s="104"/>
      <c r="J245" s="104"/>
      <c r="K245" s="104"/>
      <c r="L245" s="104"/>
      <c r="M245" s="104"/>
      <c r="N245" s="104"/>
      <c r="O245" s="103">
        <f>O244+O227</f>
        <v>0</v>
      </c>
    </row>
    <row r="246" spans="1:15" ht="14.25" x14ac:dyDescent="0.3">
      <c r="A246" s="153" t="s">
        <v>423</v>
      </c>
      <c r="B246" s="153"/>
      <c r="C246" s="153"/>
      <c r="D246" s="103">
        <f>D245+D195+D190+D183+D117</f>
        <v>29652.060360000003</v>
      </c>
      <c r="E246" s="103">
        <f>E245+E195+E190+E183+E117</f>
        <v>26069.082780000001</v>
      </c>
      <c r="F246" s="104"/>
      <c r="G246" s="104"/>
      <c r="H246" s="104"/>
      <c r="I246" s="104"/>
      <c r="J246" s="104"/>
      <c r="K246" s="104"/>
      <c r="L246" s="104"/>
      <c r="M246" s="104"/>
      <c r="N246" s="104"/>
      <c r="O246" s="103">
        <f>O245+O195+O190+O183+O117</f>
        <v>10852.856889999999</v>
      </c>
    </row>
    <row r="247" spans="1:15" x14ac:dyDescent="0.2">
      <c r="E247" s="123"/>
      <c r="F247" s="124"/>
    </row>
  </sheetData>
  <mergeCells count="77">
    <mergeCell ref="A2:O2"/>
    <mergeCell ref="A4:A6"/>
    <mergeCell ref="B4:B6"/>
    <mergeCell ref="C4:C6"/>
    <mergeCell ref="D4:E4"/>
    <mergeCell ref="F4:F6"/>
    <mergeCell ref="G4:G6"/>
    <mergeCell ref="H4:H6"/>
    <mergeCell ref="I4:I6"/>
    <mergeCell ref="J4:J6"/>
    <mergeCell ref="K4:O4"/>
    <mergeCell ref="D5:D6"/>
    <mergeCell ref="E5:E6"/>
    <mergeCell ref="K5:K6"/>
    <mergeCell ref="L5:L6"/>
    <mergeCell ref="M5:M6"/>
    <mergeCell ref="N5:O5"/>
    <mergeCell ref="B66:B67"/>
    <mergeCell ref="A8:O8"/>
    <mergeCell ref="A9:C9"/>
    <mergeCell ref="A11:O11"/>
    <mergeCell ref="B12:B29"/>
    <mergeCell ref="B33:B39"/>
    <mergeCell ref="B40:B45"/>
    <mergeCell ref="A52:O52"/>
    <mergeCell ref="A55:O55"/>
    <mergeCell ref="A58:O58"/>
    <mergeCell ref="B59:B61"/>
    <mergeCell ref="B62:B65"/>
    <mergeCell ref="B69:B76"/>
    <mergeCell ref="A78:O78"/>
    <mergeCell ref="B79:B80"/>
    <mergeCell ref="A82:O82"/>
    <mergeCell ref="B83:B85"/>
    <mergeCell ref="I86:I97"/>
    <mergeCell ref="O86:O97"/>
    <mergeCell ref="B90:B102"/>
    <mergeCell ref="D98:D102"/>
    <mergeCell ref="E98:E102"/>
    <mergeCell ref="G98:G102"/>
    <mergeCell ref="H98:H102"/>
    <mergeCell ref="I98:I102"/>
    <mergeCell ref="O98:O102"/>
    <mergeCell ref="B86:B89"/>
    <mergeCell ref="D86:D97"/>
    <mergeCell ref="E86:E97"/>
    <mergeCell ref="G86:G97"/>
    <mergeCell ref="H86:H97"/>
    <mergeCell ref="B140:B146"/>
    <mergeCell ref="A108:O108"/>
    <mergeCell ref="B109:B111"/>
    <mergeCell ref="A113:O113"/>
    <mergeCell ref="B114:B115"/>
    <mergeCell ref="A117:C117"/>
    <mergeCell ref="A119:O119"/>
    <mergeCell ref="B120:B123"/>
    <mergeCell ref="B124:B125"/>
    <mergeCell ref="B126:B127"/>
    <mergeCell ref="A132:O132"/>
    <mergeCell ref="B133:B138"/>
    <mergeCell ref="B201:B226"/>
    <mergeCell ref="B147:B167"/>
    <mergeCell ref="B169:B175"/>
    <mergeCell ref="A178:O178"/>
    <mergeCell ref="A183:C183"/>
    <mergeCell ref="A185:O185"/>
    <mergeCell ref="B187:B189"/>
    <mergeCell ref="A190:C190"/>
    <mergeCell ref="A192:O192"/>
    <mergeCell ref="A195:C195"/>
    <mergeCell ref="A197:O197"/>
    <mergeCell ref="B199:B200"/>
    <mergeCell ref="A228:O228"/>
    <mergeCell ref="B229:B237"/>
    <mergeCell ref="B238:B242"/>
    <mergeCell ref="A245:C245"/>
    <mergeCell ref="A246:C2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2014</vt:lpstr>
      <vt:lpstr>2013</vt:lpstr>
      <vt:lpstr>2012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2014-05-05T05:24:23Z</dcterms:modified>
</cp:coreProperties>
</file>